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отчет муниципал\отправить отчеты\"/>
    </mc:Choice>
  </mc:AlternateContent>
  <bookViews>
    <workbookView xWindow="0" yWindow="0" windowWidth="20490" windowHeight="7755" firstSheet="6" activeTab="7"/>
  </bookViews>
  <sheets>
    <sheet name="БАЛАКЛАВСКИЙ РАЙОН ЮНОШИ" sheetId="1" r:id="rId1"/>
    <sheet name="БАЛАКЛАВСКИЙ РАЙОН ДЕВУШКИ" sheetId="2" r:id="rId2"/>
    <sheet name="ГАГАРИНСКИЙ РАЙОН ЮНОШИ" sheetId="3" r:id="rId3"/>
    <sheet name="ГАГАРИНСКИЙ РАЙОН ДЕВУШКИ" sheetId="4" r:id="rId4"/>
    <sheet name="ЛЕНИНСКИЙ РАЙОН ЮНОШИ" sheetId="7" r:id="rId5"/>
    <sheet name="ЛЕНИНСКИЙ РАЙОН ДЕВУШКИ" sheetId="8" r:id="rId6"/>
    <sheet name="НАХИМОВСКИЙ РАЙОН ЮНОШИ" sheetId="9" r:id="rId7"/>
    <sheet name="НАХИМОВСКИЙ РАЙОН ДЕВУШКИ" sheetId="10" r:id="rId8"/>
  </sheets>
  <definedNames>
    <definedName name="_xlnm._FilterDatabase" localSheetId="3" hidden="1">'ГАГАРИНСКИЙ РАЙОН ДЕВУШКИ'!$A$23:$R$23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0" l="1"/>
  <c r="J55" i="10"/>
  <c r="H55" i="10"/>
  <c r="L54" i="10"/>
  <c r="J54" i="10"/>
  <c r="H54" i="10"/>
  <c r="L53" i="10"/>
  <c r="J53" i="10"/>
  <c r="H53" i="10"/>
  <c r="L52" i="10"/>
  <c r="J52" i="10"/>
  <c r="H52" i="10"/>
  <c r="L51" i="10"/>
  <c r="J51" i="10"/>
  <c r="H51" i="10"/>
  <c r="L50" i="10"/>
  <c r="J50" i="10"/>
  <c r="H50" i="10"/>
  <c r="L49" i="10"/>
  <c r="J49" i="10"/>
  <c r="H49" i="10"/>
  <c r="L48" i="10"/>
  <c r="J48" i="10"/>
  <c r="H48" i="10"/>
  <c r="L47" i="10"/>
  <c r="J47" i="10"/>
  <c r="H47" i="10"/>
  <c r="L46" i="10"/>
  <c r="J46" i="10"/>
  <c r="H46" i="10"/>
  <c r="L45" i="10"/>
  <c r="J45" i="10"/>
  <c r="H45" i="10"/>
  <c r="L44" i="10"/>
  <c r="J44" i="10"/>
  <c r="H44" i="10"/>
  <c r="L43" i="10"/>
  <c r="J43" i="10"/>
  <c r="H43" i="10"/>
  <c r="L42" i="10"/>
  <c r="J42" i="10"/>
  <c r="H42" i="10"/>
  <c r="L41" i="10"/>
  <c r="J41" i="10"/>
  <c r="H41" i="10"/>
  <c r="L40" i="10"/>
  <c r="J40" i="10"/>
  <c r="H40" i="10"/>
  <c r="L39" i="10"/>
  <c r="J39" i="10"/>
  <c r="H39" i="10"/>
  <c r="L38" i="10"/>
  <c r="J38" i="10"/>
  <c r="H38" i="10"/>
  <c r="L37" i="10"/>
  <c r="J37" i="10"/>
  <c r="H37" i="10"/>
  <c r="L36" i="10"/>
  <c r="J36" i="10"/>
  <c r="H36" i="10"/>
  <c r="L35" i="10"/>
  <c r="J35" i="10"/>
  <c r="H35" i="10"/>
  <c r="L34" i="10"/>
  <c r="J34" i="10"/>
  <c r="H34" i="10"/>
  <c r="L29" i="10"/>
  <c r="J29" i="10"/>
  <c r="H29" i="10"/>
  <c r="L28" i="10"/>
  <c r="J28" i="10"/>
  <c r="H28" i="10"/>
  <c r="L27" i="10"/>
  <c r="J27" i="10"/>
  <c r="H27" i="10"/>
  <c r="L26" i="10"/>
  <c r="J26" i="10"/>
  <c r="H26" i="10"/>
  <c r="L25" i="10"/>
  <c r="J25" i="10"/>
  <c r="H25" i="10"/>
  <c r="L24" i="10"/>
  <c r="J24" i="10"/>
  <c r="H24" i="10"/>
  <c r="L23" i="10"/>
  <c r="J23" i="10"/>
  <c r="H23" i="10"/>
  <c r="L22" i="10"/>
  <c r="J22" i="10"/>
  <c r="H22" i="10"/>
  <c r="L21" i="10"/>
  <c r="J21" i="10"/>
  <c r="H21" i="10"/>
  <c r="L20" i="10"/>
  <c r="J20" i="10"/>
  <c r="H20" i="10"/>
  <c r="L19" i="10"/>
  <c r="J19" i="10"/>
  <c r="H19" i="10"/>
  <c r="L18" i="10"/>
  <c r="J18" i="10"/>
  <c r="H1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3" i="10"/>
  <c r="J13" i="10"/>
  <c r="H13" i="10"/>
  <c r="L12" i="10"/>
  <c r="J12" i="10"/>
  <c r="H12" i="10"/>
  <c r="L11" i="10"/>
  <c r="J11" i="10"/>
  <c r="H11" i="10"/>
  <c r="L10" i="10"/>
  <c r="J10" i="10"/>
  <c r="H10" i="10"/>
  <c r="L9" i="10"/>
  <c r="J9" i="10"/>
  <c r="H9" i="10"/>
  <c r="L8" i="10"/>
  <c r="J8" i="10"/>
  <c r="H8" i="10"/>
  <c r="L7" i="10"/>
  <c r="J7" i="10"/>
  <c r="H7" i="10"/>
  <c r="L6" i="10"/>
  <c r="J6" i="10"/>
  <c r="H6" i="10"/>
  <c r="L5" i="10"/>
  <c r="J5" i="10"/>
  <c r="H5" i="10"/>
  <c r="H32" i="9"/>
  <c r="J65" i="9"/>
  <c r="H65" i="9"/>
  <c r="L64" i="9"/>
  <c r="J64" i="9"/>
  <c r="H64" i="9"/>
  <c r="L63" i="9"/>
  <c r="J63" i="9"/>
  <c r="N63" i="9" s="1"/>
  <c r="H63" i="9"/>
  <c r="L62" i="9"/>
  <c r="J62" i="9"/>
  <c r="H62" i="9"/>
  <c r="L61" i="9"/>
  <c r="J61" i="9"/>
  <c r="N61" i="9" s="1"/>
  <c r="H61" i="9"/>
  <c r="L60" i="9"/>
  <c r="J60" i="9"/>
  <c r="H60" i="9"/>
  <c r="L59" i="9"/>
  <c r="J59" i="9"/>
  <c r="N59" i="9" s="1"/>
  <c r="H59" i="9"/>
  <c r="L58" i="9"/>
  <c r="J58" i="9"/>
  <c r="H58" i="9"/>
  <c r="L57" i="9"/>
  <c r="J57" i="9"/>
  <c r="N57" i="9" s="1"/>
  <c r="H57" i="9"/>
  <c r="L56" i="9"/>
  <c r="J56" i="9"/>
  <c r="H56" i="9"/>
  <c r="L55" i="9"/>
  <c r="J55" i="9"/>
  <c r="N55" i="9" s="1"/>
  <c r="H55" i="9"/>
  <c r="L54" i="9"/>
  <c r="J54" i="9"/>
  <c r="H54" i="9"/>
  <c r="L53" i="9"/>
  <c r="J53" i="9"/>
  <c r="N53" i="9" s="1"/>
  <c r="H53" i="9"/>
  <c r="L52" i="9"/>
  <c r="J52" i="9"/>
  <c r="H52" i="9"/>
  <c r="L51" i="9"/>
  <c r="J51" i="9"/>
  <c r="N51" i="9" s="1"/>
  <c r="H51" i="9"/>
  <c r="L50" i="9"/>
  <c r="J50" i="9"/>
  <c r="H50" i="9"/>
  <c r="L49" i="9"/>
  <c r="J49" i="9"/>
  <c r="N49" i="9" s="1"/>
  <c r="H49" i="9"/>
  <c r="L48" i="9"/>
  <c r="J48" i="9"/>
  <c r="H48" i="9"/>
  <c r="L47" i="9"/>
  <c r="J47" i="9"/>
  <c r="N47" i="9" s="1"/>
  <c r="H47" i="9"/>
  <c r="L46" i="9"/>
  <c r="J46" i="9"/>
  <c r="H46" i="9"/>
  <c r="L45" i="9"/>
  <c r="J45" i="9"/>
  <c r="N45" i="9" s="1"/>
  <c r="H45" i="9"/>
  <c r="L44" i="9"/>
  <c r="J44" i="9"/>
  <c r="H44" i="9"/>
  <c r="L43" i="9"/>
  <c r="J43" i="9"/>
  <c r="N43" i="9" s="1"/>
  <c r="H43" i="9"/>
  <c r="L42" i="9"/>
  <c r="J42" i="9"/>
  <c r="H42" i="9"/>
  <c r="L41" i="9"/>
  <c r="J41" i="9"/>
  <c r="N41" i="9" s="1"/>
  <c r="H41" i="9"/>
  <c r="L40" i="9"/>
  <c r="J40" i="9"/>
  <c r="H40" i="9"/>
  <c r="L39" i="9"/>
  <c r="J39" i="9"/>
  <c r="N39" i="9" s="1"/>
  <c r="H39" i="9"/>
  <c r="L38" i="9"/>
  <c r="J38" i="9"/>
  <c r="H38" i="9"/>
  <c r="L37" i="9"/>
  <c r="J37" i="9"/>
  <c r="N37" i="9" s="1"/>
  <c r="H37" i="9"/>
  <c r="L36" i="9"/>
  <c r="J36" i="9"/>
  <c r="H36" i="9"/>
  <c r="L35" i="9"/>
  <c r="J35" i="9"/>
  <c r="N35" i="9" s="1"/>
  <c r="H35" i="9"/>
  <c r="L34" i="9"/>
  <c r="J34" i="9"/>
  <c r="H34" i="9"/>
  <c r="L33" i="9"/>
  <c r="J33" i="9"/>
  <c r="L32" i="9"/>
  <c r="J32" i="9"/>
  <c r="N32" i="9" s="1"/>
  <c r="L31" i="9"/>
  <c r="J31" i="9"/>
  <c r="N31" i="9" s="1"/>
  <c r="H31" i="9"/>
  <c r="L30" i="9"/>
  <c r="J30" i="9"/>
  <c r="H30" i="9"/>
  <c r="L25" i="9"/>
  <c r="J25" i="9"/>
  <c r="H25" i="9"/>
  <c r="L24" i="9"/>
  <c r="J24" i="9"/>
  <c r="H24" i="9"/>
  <c r="N24" i="9" s="1"/>
  <c r="L23" i="9"/>
  <c r="J23" i="9"/>
  <c r="H23" i="9"/>
  <c r="L22" i="9"/>
  <c r="J22" i="9"/>
  <c r="H22" i="9"/>
  <c r="N22" i="9" s="1"/>
  <c r="L21" i="9"/>
  <c r="J21" i="9"/>
  <c r="H21" i="9"/>
  <c r="L20" i="9"/>
  <c r="J20" i="9"/>
  <c r="H20" i="9"/>
  <c r="N20" i="9" s="1"/>
  <c r="L19" i="9"/>
  <c r="J19" i="9"/>
  <c r="H19" i="9"/>
  <c r="L18" i="9"/>
  <c r="J18" i="9"/>
  <c r="H18" i="9"/>
  <c r="N18" i="9" s="1"/>
  <c r="L17" i="9"/>
  <c r="J17" i="9"/>
  <c r="H17" i="9"/>
  <c r="L16" i="9"/>
  <c r="J16" i="9"/>
  <c r="H16" i="9"/>
  <c r="N16" i="9" s="1"/>
  <c r="L15" i="9"/>
  <c r="J15" i="9"/>
  <c r="H15" i="9"/>
  <c r="L14" i="9"/>
  <c r="J14" i="9"/>
  <c r="H14" i="9"/>
  <c r="N14" i="9" s="1"/>
  <c r="L13" i="9"/>
  <c r="J13" i="9"/>
  <c r="H13" i="9"/>
  <c r="L12" i="9"/>
  <c r="J12" i="9"/>
  <c r="H12" i="9"/>
  <c r="N12" i="9" s="1"/>
  <c r="L11" i="9"/>
  <c r="J11" i="9"/>
  <c r="H11" i="9"/>
  <c r="L10" i="9"/>
  <c r="J10" i="9"/>
  <c r="H10" i="9"/>
  <c r="N10" i="9" s="1"/>
  <c r="L9" i="9"/>
  <c r="J9" i="9"/>
  <c r="H9" i="9"/>
  <c r="L8" i="9"/>
  <c r="J8" i="9"/>
  <c r="H8" i="9"/>
  <c r="N8" i="9" s="1"/>
  <c r="L7" i="9"/>
  <c r="J7" i="9"/>
  <c r="H7" i="9"/>
  <c r="L6" i="9"/>
  <c r="J6" i="9"/>
  <c r="H6" i="9"/>
  <c r="N6" i="9" s="1"/>
  <c r="L5" i="9"/>
  <c r="J5" i="9"/>
  <c r="H5" i="9"/>
  <c r="L37" i="8"/>
  <c r="J37" i="8"/>
  <c r="H37" i="8"/>
  <c r="N37" i="8" s="1"/>
  <c r="L36" i="8"/>
  <c r="J36" i="8"/>
  <c r="H36" i="8"/>
  <c r="L35" i="8"/>
  <c r="J35" i="8"/>
  <c r="H35" i="8"/>
  <c r="N35" i="8" s="1"/>
  <c r="L34" i="8"/>
  <c r="J34" i="8"/>
  <c r="H34" i="8"/>
  <c r="L33" i="8"/>
  <c r="J33" i="8"/>
  <c r="H33" i="8"/>
  <c r="N33" i="8" s="1"/>
  <c r="L32" i="8"/>
  <c r="J32" i="8"/>
  <c r="H32" i="8"/>
  <c r="L31" i="8"/>
  <c r="J31" i="8"/>
  <c r="H31" i="8"/>
  <c r="N31" i="8" s="1"/>
  <c r="L30" i="8"/>
  <c r="J30" i="8"/>
  <c r="H30" i="8"/>
  <c r="L29" i="8"/>
  <c r="J29" i="8"/>
  <c r="H29" i="8"/>
  <c r="N29" i="8" s="1"/>
  <c r="L28" i="8"/>
  <c r="J28" i="8"/>
  <c r="H28" i="8"/>
  <c r="L27" i="8"/>
  <c r="J27" i="8"/>
  <c r="H27" i="8"/>
  <c r="N27" i="8" s="1"/>
  <c r="L26" i="8"/>
  <c r="J26" i="8"/>
  <c r="H26" i="8"/>
  <c r="L25" i="8"/>
  <c r="J25" i="8"/>
  <c r="H25" i="8"/>
  <c r="N25" i="8" s="1"/>
  <c r="L24" i="8"/>
  <c r="J24" i="8"/>
  <c r="H24" i="8"/>
  <c r="L23" i="8"/>
  <c r="J23" i="8"/>
  <c r="H23" i="8"/>
  <c r="N23" i="8" s="1"/>
  <c r="L22" i="8"/>
  <c r="J22" i="8"/>
  <c r="H22" i="8"/>
  <c r="L21" i="8"/>
  <c r="J21" i="8"/>
  <c r="H21" i="8"/>
  <c r="N21" i="8" s="1"/>
  <c r="L20" i="8"/>
  <c r="J20" i="8"/>
  <c r="H20" i="8"/>
  <c r="L15" i="8"/>
  <c r="J15" i="8"/>
  <c r="H15" i="8"/>
  <c r="N15" i="8" s="1"/>
  <c r="L14" i="8"/>
  <c r="J14" i="8"/>
  <c r="H14" i="8"/>
  <c r="L13" i="8"/>
  <c r="J13" i="8"/>
  <c r="H13" i="8"/>
  <c r="N13" i="8" s="1"/>
  <c r="L12" i="8"/>
  <c r="J12" i="8"/>
  <c r="H12" i="8"/>
  <c r="L11" i="8"/>
  <c r="J11" i="8"/>
  <c r="H11" i="8"/>
  <c r="N11" i="8" s="1"/>
  <c r="L10" i="8"/>
  <c r="J10" i="8"/>
  <c r="H10" i="8"/>
  <c r="L9" i="8"/>
  <c r="J9" i="8"/>
  <c r="H9" i="8"/>
  <c r="N9" i="8" s="1"/>
  <c r="L8" i="8"/>
  <c r="J8" i="8"/>
  <c r="H8" i="8"/>
  <c r="L7" i="8"/>
  <c r="J7" i="8"/>
  <c r="H7" i="8"/>
  <c r="N7" i="8" s="1"/>
  <c r="L6" i="8"/>
  <c r="J6" i="8"/>
  <c r="H6" i="8"/>
  <c r="L5" i="8"/>
  <c r="J5" i="8"/>
  <c r="H5" i="8"/>
  <c r="N5" i="8" s="1"/>
  <c r="L45" i="7"/>
  <c r="J45" i="7"/>
  <c r="H45" i="7"/>
  <c r="N45" i="7" s="1"/>
  <c r="L44" i="7"/>
  <c r="J44" i="7"/>
  <c r="H44" i="7"/>
  <c r="L43" i="7"/>
  <c r="J43" i="7"/>
  <c r="H43" i="7"/>
  <c r="N43" i="7" s="1"/>
  <c r="L42" i="7"/>
  <c r="J42" i="7"/>
  <c r="H42" i="7"/>
  <c r="L41" i="7"/>
  <c r="J41" i="7"/>
  <c r="H41" i="7"/>
  <c r="N41" i="7" s="1"/>
  <c r="L40" i="7"/>
  <c r="J40" i="7"/>
  <c r="H40" i="7"/>
  <c r="L39" i="7"/>
  <c r="J39" i="7"/>
  <c r="H39" i="7"/>
  <c r="N39" i="7" s="1"/>
  <c r="L38" i="7"/>
  <c r="J38" i="7"/>
  <c r="H38" i="7"/>
  <c r="L37" i="7"/>
  <c r="J37" i="7"/>
  <c r="H37" i="7"/>
  <c r="N37" i="7" s="1"/>
  <c r="L36" i="7"/>
  <c r="J36" i="7"/>
  <c r="H36" i="7"/>
  <c r="L35" i="7"/>
  <c r="J35" i="7"/>
  <c r="H35" i="7"/>
  <c r="N35" i="7" s="1"/>
  <c r="L34" i="7"/>
  <c r="J34" i="7"/>
  <c r="H34" i="7"/>
  <c r="L33" i="7"/>
  <c r="J33" i="7"/>
  <c r="H33" i="7"/>
  <c r="N33" i="7" s="1"/>
  <c r="L32" i="7"/>
  <c r="J32" i="7"/>
  <c r="H32" i="7"/>
  <c r="L31" i="7"/>
  <c r="J31" i="7"/>
  <c r="H31" i="7"/>
  <c r="N31" i="7" s="1"/>
  <c r="L30" i="7"/>
  <c r="J30" i="7"/>
  <c r="H30" i="7"/>
  <c r="L29" i="7"/>
  <c r="J29" i="7"/>
  <c r="H29" i="7"/>
  <c r="N29" i="7" s="1"/>
  <c r="L28" i="7"/>
  <c r="J28" i="7"/>
  <c r="H28" i="7"/>
  <c r="L27" i="7"/>
  <c r="J27" i="7"/>
  <c r="H27" i="7"/>
  <c r="N27" i="7" s="1"/>
  <c r="L26" i="7"/>
  <c r="J26" i="7"/>
  <c r="H26" i="7"/>
  <c r="L25" i="7"/>
  <c r="J25" i="7"/>
  <c r="H25" i="7"/>
  <c r="N25" i="7" s="1"/>
  <c r="L24" i="7"/>
  <c r="J24" i="7"/>
  <c r="H24" i="7"/>
  <c r="L23" i="7"/>
  <c r="J23" i="7"/>
  <c r="H23" i="7"/>
  <c r="N23" i="7" s="1"/>
  <c r="L22" i="7"/>
  <c r="J22" i="7"/>
  <c r="H22" i="7"/>
  <c r="L17" i="7"/>
  <c r="J17" i="7"/>
  <c r="H17" i="7"/>
  <c r="N17" i="7" s="1"/>
  <c r="L16" i="7"/>
  <c r="J16" i="7"/>
  <c r="H16" i="7"/>
  <c r="L15" i="7"/>
  <c r="J15" i="7"/>
  <c r="H15" i="7"/>
  <c r="N15" i="7" s="1"/>
  <c r="L14" i="7"/>
  <c r="J14" i="7"/>
  <c r="H14" i="7"/>
  <c r="L13" i="7"/>
  <c r="J13" i="7"/>
  <c r="H13" i="7"/>
  <c r="N13" i="7" s="1"/>
  <c r="L12" i="7"/>
  <c r="J12" i="7"/>
  <c r="H12" i="7"/>
  <c r="L11" i="7"/>
  <c r="J11" i="7"/>
  <c r="H11" i="7"/>
  <c r="N11" i="7" s="1"/>
  <c r="L10" i="7"/>
  <c r="J10" i="7"/>
  <c r="H10" i="7"/>
  <c r="L9" i="7"/>
  <c r="J9" i="7"/>
  <c r="H9" i="7"/>
  <c r="N9" i="7" s="1"/>
  <c r="L8" i="7"/>
  <c r="J8" i="7"/>
  <c r="H8" i="7"/>
  <c r="L7" i="7"/>
  <c r="J7" i="7"/>
  <c r="H7" i="7"/>
  <c r="N7" i="7" s="1"/>
  <c r="L6" i="7"/>
  <c r="J6" i="7"/>
  <c r="H6" i="7"/>
  <c r="L5" i="7"/>
  <c r="J5" i="7"/>
  <c r="H5" i="7"/>
  <c r="N5" i="7" s="1"/>
  <c r="N6" i="10" l="1"/>
  <c r="N8" i="10"/>
  <c r="N10" i="10"/>
  <c r="N12" i="10"/>
  <c r="N14" i="10"/>
  <c r="N16" i="10"/>
  <c r="N18" i="10"/>
  <c r="N20" i="10"/>
  <c r="N22" i="10"/>
  <c r="N24" i="10"/>
  <c r="N26" i="10"/>
  <c r="N28" i="10"/>
  <c r="N34" i="10"/>
  <c r="N36" i="10"/>
  <c r="N38" i="10"/>
  <c r="N40" i="10"/>
  <c r="N42" i="10"/>
  <c r="N44" i="10"/>
  <c r="N46" i="10"/>
  <c r="N48" i="10"/>
  <c r="N50" i="10"/>
  <c r="N52" i="10"/>
  <c r="N54" i="10"/>
  <c r="N6" i="8"/>
  <c r="N8" i="8"/>
  <c r="N10" i="8"/>
  <c r="N12" i="8"/>
  <c r="N14" i="8"/>
  <c r="N20" i="8"/>
  <c r="N22" i="8"/>
  <c r="N24" i="8"/>
  <c r="N26" i="8"/>
  <c r="N28" i="8"/>
  <c r="N30" i="8"/>
  <c r="N32" i="8"/>
  <c r="N34" i="8"/>
  <c r="N36" i="8"/>
  <c r="N6" i="7"/>
  <c r="N8" i="7"/>
  <c r="N10" i="7"/>
  <c r="N12" i="7"/>
  <c r="N14" i="7"/>
  <c r="N16" i="7"/>
  <c r="N22" i="7"/>
  <c r="N24" i="7"/>
  <c r="N26" i="7"/>
  <c r="N28" i="7"/>
  <c r="N30" i="7"/>
  <c r="N32" i="7"/>
  <c r="N34" i="7"/>
  <c r="N36" i="7"/>
  <c r="N38" i="7"/>
  <c r="N40" i="7"/>
  <c r="N42" i="7"/>
  <c r="N44" i="7"/>
  <c r="N5" i="10"/>
  <c r="N7" i="10"/>
  <c r="N9" i="10"/>
  <c r="N11" i="10"/>
  <c r="N13" i="10"/>
  <c r="N15" i="10"/>
  <c r="N17" i="10"/>
  <c r="N19" i="10"/>
  <c r="N21" i="10"/>
  <c r="N23" i="10"/>
  <c r="N25" i="10"/>
  <c r="N27" i="10"/>
  <c r="N29" i="10"/>
  <c r="N35" i="10"/>
  <c r="N37" i="10"/>
  <c r="N39" i="10"/>
  <c r="N41" i="10"/>
  <c r="N43" i="10"/>
  <c r="N45" i="10"/>
  <c r="N47" i="10"/>
  <c r="N49" i="10"/>
  <c r="N51" i="10"/>
  <c r="N53" i="10"/>
  <c r="N55" i="10"/>
  <c r="N5" i="9"/>
  <c r="N7" i="9"/>
  <c r="N9" i="9"/>
  <c r="N11" i="9"/>
  <c r="N13" i="9"/>
  <c r="N15" i="9"/>
  <c r="N17" i="9"/>
  <c r="N19" i="9"/>
  <c r="N21" i="9"/>
  <c r="N23" i="9"/>
  <c r="N25" i="9"/>
  <c r="N30" i="9"/>
  <c r="N34" i="9"/>
  <c r="N36" i="9"/>
  <c r="N38" i="9"/>
  <c r="N40" i="9"/>
  <c r="N42" i="9"/>
  <c r="N44" i="9"/>
  <c r="N46" i="9"/>
  <c r="N48" i="9"/>
  <c r="N50" i="9"/>
  <c r="N52" i="9"/>
  <c r="N54" i="9"/>
  <c r="N56" i="9"/>
  <c r="N58" i="9"/>
  <c r="N60" i="9"/>
  <c r="N62" i="9"/>
  <c r="N64" i="9"/>
  <c r="N65" i="9"/>
  <c r="N33" i="9"/>
  <c r="L45" i="4"/>
  <c r="J45" i="4"/>
  <c r="H45" i="4"/>
  <c r="N45" i="4" s="1"/>
  <c r="L44" i="4"/>
  <c r="J44" i="4"/>
  <c r="H44" i="4"/>
  <c r="N44" i="4" s="1"/>
  <c r="L43" i="4"/>
  <c r="J43" i="4"/>
  <c r="H43" i="4"/>
  <c r="N43" i="4" s="1"/>
  <c r="L42" i="4"/>
  <c r="J42" i="4"/>
  <c r="H42" i="4"/>
  <c r="N42" i="4" s="1"/>
  <c r="L41" i="4"/>
  <c r="J41" i="4"/>
  <c r="H41" i="4"/>
  <c r="N41" i="4" s="1"/>
  <c r="L40" i="4"/>
  <c r="J40" i="4"/>
  <c r="H40" i="4"/>
  <c r="N40" i="4" s="1"/>
  <c r="L39" i="4"/>
  <c r="J39" i="4"/>
  <c r="H39" i="4"/>
  <c r="N39" i="4" s="1"/>
  <c r="L38" i="4"/>
  <c r="J38" i="4"/>
  <c r="H38" i="4"/>
  <c r="N38" i="4" s="1"/>
  <c r="L37" i="4"/>
  <c r="J37" i="4"/>
  <c r="H37" i="4"/>
  <c r="N37" i="4" s="1"/>
  <c r="L36" i="4"/>
  <c r="J36" i="4"/>
  <c r="H36" i="4"/>
  <c r="N36" i="4" s="1"/>
  <c r="L35" i="4"/>
  <c r="J35" i="4"/>
  <c r="H35" i="4"/>
  <c r="N35" i="4" s="1"/>
  <c r="L34" i="4"/>
  <c r="J34" i="4"/>
  <c r="H34" i="4"/>
  <c r="N34" i="4" s="1"/>
  <c r="L33" i="4"/>
  <c r="J33" i="4"/>
  <c r="H33" i="4"/>
  <c r="N33" i="4" s="1"/>
  <c r="L32" i="4"/>
  <c r="J32" i="4"/>
  <c r="H32" i="4"/>
  <c r="N32" i="4" s="1"/>
  <c r="L31" i="4"/>
  <c r="J31" i="4"/>
  <c r="H31" i="4"/>
  <c r="N31" i="4" s="1"/>
  <c r="L30" i="4"/>
  <c r="J30" i="4"/>
  <c r="H30" i="4"/>
  <c r="N30" i="4" s="1"/>
  <c r="L29" i="4"/>
  <c r="J29" i="4"/>
  <c r="H29" i="4"/>
  <c r="N29" i="4" s="1"/>
  <c r="L28" i="4"/>
  <c r="J28" i="4"/>
  <c r="H28" i="4"/>
  <c r="N28" i="4" s="1"/>
  <c r="L27" i="4"/>
  <c r="J27" i="4"/>
  <c r="H27" i="4"/>
  <c r="N27" i="4" s="1"/>
  <c r="L26" i="4"/>
  <c r="J26" i="4"/>
  <c r="H26" i="4"/>
  <c r="N26" i="4" s="1"/>
  <c r="L25" i="4"/>
  <c r="J25" i="4"/>
  <c r="H25" i="4"/>
  <c r="N25" i="4" s="1"/>
  <c r="L24" i="4"/>
  <c r="J24" i="4"/>
  <c r="H24" i="4"/>
  <c r="N24" i="4" s="1"/>
  <c r="L19" i="4"/>
  <c r="J19" i="4"/>
  <c r="H19" i="4"/>
  <c r="N19" i="4" s="1"/>
  <c r="L18" i="4"/>
  <c r="J18" i="4"/>
  <c r="H18" i="4"/>
  <c r="N18" i="4" s="1"/>
  <c r="L17" i="4"/>
  <c r="J17" i="4"/>
  <c r="H17" i="4"/>
  <c r="N17" i="4" s="1"/>
  <c r="L16" i="4"/>
  <c r="J16" i="4"/>
  <c r="H16" i="4"/>
  <c r="N16" i="4" s="1"/>
  <c r="L15" i="4"/>
  <c r="J15" i="4"/>
  <c r="H15" i="4"/>
  <c r="N15" i="4" s="1"/>
  <c r="L14" i="4"/>
  <c r="J14" i="4"/>
  <c r="H14" i="4"/>
  <c r="N14" i="4" s="1"/>
  <c r="L13" i="4"/>
  <c r="J13" i="4"/>
  <c r="H13" i="4"/>
  <c r="N13" i="4" s="1"/>
  <c r="L12" i="4"/>
  <c r="J12" i="4"/>
  <c r="H12" i="4"/>
  <c r="N12" i="4" s="1"/>
  <c r="L11" i="4"/>
  <c r="J11" i="4"/>
  <c r="H11" i="4"/>
  <c r="N11" i="4" s="1"/>
  <c r="L10" i="4"/>
  <c r="J10" i="4"/>
  <c r="H10" i="4"/>
  <c r="N10" i="4" s="1"/>
  <c r="L9" i="4"/>
  <c r="J9" i="4"/>
  <c r="H9" i="4"/>
  <c r="N9" i="4" s="1"/>
  <c r="L8" i="4"/>
  <c r="J8" i="4"/>
  <c r="H8" i="4"/>
  <c r="N8" i="4" s="1"/>
  <c r="L7" i="4"/>
  <c r="J7" i="4"/>
  <c r="H7" i="4"/>
  <c r="N7" i="4" s="1"/>
  <c r="L6" i="4"/>
  <c r="J6" i="4"/>
  <c r="H6" i="4"/>
  <c r="N6" i="4" s="1"/>
  <c r="L5" i="4"/>
  <c r="J5" i="4"/>
  <c r="H5" i="4"/>
  <c r="N5" i="4" s="1"/>
  <c r="L48" i="3"/>
  <c r="J48" i="3"/>
  <c r="H48" i="3"/>
  <c r="L47" i="3"/>
  <c r="J47" i="3"/>
  <c r="N47" i="3" s="1"/>
  <c r="H47" i="3"/>
  <c r="L46" i="3"/>
  <c r="J46" i="3"/>
  <c r="H46" i="3"/>
  <c r="L45" i="3"/>
  <c r="J45" i="3"/>
  <c r="N45" i="3" s="1"/>
  <c r="H45" i="3"/>
  <c r="L44" i="3"/>
  <c r="J44" i="3"/>
  <c r="H44" i="3"/>
  <c r="L43" i="3"/>
  <c r="J43" i="3"/>
  <c r="N43" i="3" s="1"/>
  <c r="H43" i="3"/>
  <c r="L42" i="3"/>
  <c r="J42" i="3"/>
  <c r="H42" i="3"/>
  <c r="L41" i="3"/>
  <c r="J41" i="3"/>
  <c r="N41" i="3" s="1"/>
  <c r="H41" i="3"/>
  <c r="L40" i="3"/>
  <c r="J40" i="3"/>
  <c r="H40" i="3"/>
  <c r="L39" i="3"/>
  <c r="J39" i="3"/>
  <c r="N39" i="3" s="1"/>
  <c r="H39" i="3"/>
  <c r="L38" i="3"/>
  <c r="J38" i="3"/>
  <c r="H38" i="3"/>
  <c r="L37" i="3"/>
  <c r="J37" i="3"/>
  <c r="N37" i="3" s="1"/>
  <c r="H37" i="3"/>
  <c r="L36" i="3"/>
  <c r="J36" i="3"/>
  <c r="H36" i="3"/>
  <c r="L35" i="3"/>
  <c r="J35" i="3"/>
  <c r="N35" i="3" s="1"/>
  <c r="H35" i="3"/>
  <c r="L34" i="3"/>
  <c r="J34" i="3"/>
  <c r="H34" i="3"/>
  <c r="L33" i="3"/>
  <c r="J33" i="3"/>
  <c r="N33" i="3" s="1"/>
  <c r="H33" i="3"/>
  <c r="L32" i="3"/>
  <c r="J32" i="3"/>
  <c r="H32" i="3"/>
  <c r="L31" i="3"/>
  <c r="J31" i="3"/>
  <c r="N31" i="3" s="1"/>
  <c r="H31" i="3"/>
  <c r="L30" i="3"/>
  <c r="J30" i="3"/>
  <c r="H30" i="3"/>
  <c r="L29" i="3"/>
  <c r="J29" i="3"/>
  <c r="N29" i="3" s="1"/>
  <c r="H29" i="3"/>
  <c r="L28" i="3"/>
  <c r="J28" i="3"/>
  <c r="H28" i="3"/>
  <c r="L27" i="3"/>
  <c r="J27" i="3"/>
  <c r="N27" i="3" s="1"/>
  <c r="H27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5" i="3"/>
  <c r="J5" i="3"/>
  <c r="L29" i="2"/>
  <c r="J29" i="2"/>
  <c r="N29" i="2" s="1"/>
  <c r="H29" i="2"/>
  <c r="L28" i="2"/>
  <c r="J28" i="2"/>
  <c r="H28" i="2"/>
  <c r="L27" i="2"/>
  <c r="J27" i="2"/>
  <c r="N27" i="2" s="1"/>
  <c r="H27" i="2"/>
  <c r="L26" i="2"/>
  <c r="J26" i="2"/>
  <c r="H26" i="2"/>
  <c r="L25" i="2"/>
  <c r="H25" i="2"/>
  <c r="N25" i="2" s="1"/>
  <c r="L24" i="2"/>
  <c r="J24" i="2"/>
  <c r="H24" i="2"/>
  <c r="L23" i="2"/>
  <c r="J23" i="2"/>
  <c r="H23" i="2"/>
  <c r="N23" i="2" s="1"/>
  <c r="L22" i="2"/>
  <c r="J22" i="2"/>
  <c r="H22" i="2"/>
  <c r="L21" i="2"/>
  <c r="N21" i="2" s="1"/>
  <c r="L20" i="2"/>
  <c r="J20" i="2"/>
  <c r="H20" i="2"/>
  <c r="L15" i="2"/>
  <c r="J15" i="2"/>
  <c r="H15" i="2"/>
  <c r="N15" i="2" s="1"/>
  <c r="L14" i="2"/>
  <c r="J14" i="2"/>
  <c r="H14" i="2"/>
  <c r="L13" i="2"/>
  <c r="J13" i="2"/>
  <c r="H13" i="2"/>
  <c r="N13" i="2" s="1"/>
  <c r="L12" i="2"/>
  <c r="J12" i="2"/>
  <c r="H12" i="2"/>
  <c r="L11" i="2"/>
  <c r="J11" i="2"/>
  <c r="H11" i="2"/>
  <c r="N11" i="2" s="1"/>
  <c r="L10" i="2"/>
  <c r="J10" i="2"/>
  <c r="H10" i="2"/>
  <c r="L9" i="2"/>
  <c r="J9" i="2"/>
  <c r="H9" i="2"/>
  <c r="N9" i="2" s="1"/>
  <c r="L8" i="2"/>
  <c r="J8" i="2"/>
  <c r="H8" i="2"/>
  <c r="L7" i="2"/>
  <c r="J7" i="2"/>
  <c r="H7" i="2"/>
  <c r="N7" i="2" s="1"/>
  <c r="L6" i="2"/>
  <c r="J6" i="2"/>
  <c r="H6" i="2"/>
  <c r="L5" i="2"/>
  <c r="J5" i="2"/>
  <c r="H5" i="2"/>
  <c r="N5" i="2" s="1"/>
  <c r="L42" i="1"/>
  <c r="J42" i="1"/>
  <c r="H42" i="1"/>
  <c r="L41" i="1"/>
  <c r="J41" i="1"/>
  <c r="H41" i="1"/>
  <c r="L40" i="1"/>
  <c r="J40" i="1"/>
  <c r="H40" i="1"/>
  <c r="L39" i="1"/>
  <c r="J39" i="1"/>
  <c r="N39" i="1" s="1"/>
  <c r="H39" i="1"/>
  <c r="L38" i="1"/>
  <c r="J38" i="1"/>
  <c r="H38" i="1"/>
  <c r="L37" i="1"/>
  <c r="J37" i="1"/>
  <c r="N37" i="1" s="1"/>
  <c r="H37" i="1"/>
  <c r="L36" i="1"/>
  <c r="J36" i="1"/>
  <c r="H36" i="1"/>
  <c r="L35" i="1"/>
  <c r="J35" i="1"/>
  <c r="N35" i="1" s="1"/>
  <c r="H35" i="1"/>
  <c r="L34" i="1"/>
  <c r="J34" i="1"/>
  <c r="H34" i="1"/>
  <c r="L33" i="1"/>
  <c r="J33" i="1"/>
  <c r="N33" i="1" s="1"/>
  <c r="H33" i="1"/>
  <c r="L32" i="1"/>
  <c r="J32" i="1"/>
  <c r="H32" i="1"/>
  <c r="L31" i="1"/>
  <c r="J31" i="1"/>
  <c r="N31" i="1" s="1"/>
  <c r="H31" i="1"/>
  <c r="L30" i="1"/>
  <c r="J30" i="1"/>
  <c r="H30" i="1"/>
  <c r="L29" i="1"/>
  <c r="J29" i="1"/>
  <c r="N29" i="1" s="1"/>
  <c r="H29" i="1"/>
  <c r="L28" i="1"/>
  <c r="J28" i="1"/>
  <c r="H28" i="1"/>
  <c r="L27" i="1"/>
  <c r="J27" i="1"/>
  <c r="N27" i="1" s="1"/>
  <c r="H27" i="1"/>
  <c r="L26" i="1"/>
  <c r="J26" i="1"/>
  <c r="H26" i="1"/>
  <c r="L25" i="1"/>
  <c r="J25" i="1"/>
  <c r="N25" i="1" s="1"/>
  <c r="H25" i="1"/>
  <c r="L24" i="1"/>
  <c r="J24" i="1"/>
  <c r="H24" i="1"/>
  <c r="L23" i="1"/>
  <c r="J23" i="1"/>
  <c r="N23" i="1" s="1"/>
  <c r="H23" i="1"/>
  <c r="L22" i="1"/>
  <c r="J22" i="1"/>
  <c r="H22" i="1"/>
  <c r="L21" i="1"/>
  <c r="J21" i="1"/>
  <c r="N21" i="1" s="1"/>
  <c r="H21" i="1"/>
  <c r="L16" i="1"/>
  <c r="J16" i="1"/>
  <c r="H16" i="1"/>
  <c r="L15" i="1"/>
  <c r="J15" i="1"/>
  <c r="N15" i="1" s="1"/>
  <c r="H15" i="1"/>
  <c r="L14" i="1"/>
  <c r="J14" i="1"/>
  <c r="H14" i="1"/>
  <c r="L13" i="1"/>
  <c r="J13" i="1"/>
  <c r="N13" i="1" s="1"/>
  <c r="H13" i="1"/>
  <c r="L12" i="1"/>
  <c r="J12" i="1"/>
  <c r="H12" i="1"/>
  <c r="L11" i="1"/>
  <c r="J11" i="1"/>
  <c r="N11" i="1" s="1"/>
  <c r="H11" i="1"/>
  <c r="L10" i="1"/>
  <c r="J10" i="1"/>
  <c r="H10" i="1"/>
  <c r="L9" i="1"/>
  <c r="J9" i="1"/>
  <c r="N9" i="1" s="1"/>
  <c r="H9" i="1"/>
  <c r="L8" i="1"/>
  <c r="J8" i="1"/>
  <c r="H8" i="1"/>
  <c r="L7" i="1"/>
  <c r="J7" i="1"/>
  <c r="N7" i="1" s="1"/>
  <c r="H7" i="1"/>
  <c r="L6" i="1"/>
  <c r="J6" i="1"/>
  <c r="H6" i="1"/>
  <c r="L5" i="1"/>
  <c r="J5" i="1"/>
  <c r="N5" i="1" s="1"/>
  <c r="H5" i="1"/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8" i="3"/>
  <c r="N30" i="3"/>
  <c r="N32" i="3"/>
  <c r="N34" i="3"/>
  <c r="N36" i="3"/>
  <c r="N38" i="3"/>
  <c r="N40" i="3"/>
  <c r="N42" i="3"/>
  <c r="N44" i="3"/>
  <c r="N46" i="3"/>
  <c r="N48" i="3"/>
  <c r="N6" i="2"/>
  <c r="N8" i="2"/>
  <c r="N10" i="2"/>
  <c r="N12" i="2"/>
  <c r="N14" i="2"/>
  <c r="N20" i="2"/>
  <c r="N22" i="2"/>
  <c r="N24" i="2"/>
  <c r="N26" i="2"/>
  <c r="N28" i="2"/>
  <c r="N6" i="1"/>
  <c r="N8" i="1"/>
  <c r="N10" i="1"/>
  <c r="N12" i="1"/>
  <c r="N14" i="1"/>
  <c r="N16" i="1"/>
  <c r="N22" i="1"/>
  <c r="N24" i="1"/>
  <c r="N26" i="1"/>
  <c r="N28" i="1"/>
  <c r="N30" i="1"/>
  <c r="N32" i="1"/>
  <c r="N34" i="1"/>
  <c r="N36" i="1"/>
  <c r="N38" i="1"/>
  <c r="N40" i="1"/>
  <c r="N42" i="1"/>
  <c r="N41" i="1"/>
</calcChain>
</file>

<file path=xl/sharedStrings.xml><?xml version="1.0" encoding="utf-8"?>
<sst xmlns="http://schemas.openxmlformats.org/spreadsheetml/2006/main" count="2442" uniqueCount="728">
  <si>
    <t>Результаты II (муниципального)  этапа всероссийской олимпиады школьников по физической культуре 2016-17</t>
  </si>
  <si>
    <t>Образовательное учреждение                (ГБОУ "СОШ № ___", ГБОУ "Гимназия № __")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</si>
  <si>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</si>
  <si>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</si>
  <si>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</si>
  <si>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</si>
  <si>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</si>
  <si>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</si>
  <si>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</si>
  <si>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</si>
  <si>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</si>
  <si>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</si>
  <si>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Теория</t>
  </si>
  <si>
    <t>Практика 1</t>
  </si>
  <si>
    <t>Практика 2</t>
  </si>
  <si>
    <t>Результат</t>
  </si>
  <si>
    <t>Балл</t>
  </si>
  <si>
    <t>ГБОУ СОШ №25</t>
  </si>
  <si>
    <t>Якунин</t>
  </si>
  <si>
    <t xml:space="preserve">Андрей </t>
  </si>
  <si>
    <t>Романович</t>
  </si>
  <si>
    <t>победитель</t>
  </si>
  <si>
    <t>Гордая Елена Васильевна</t>
  </si>
  <si>
    <t>Шуст</t>
  </si>
  <si>
    <t>Василий</t>
  </si>
  <si>
    <t>Андреевич</t>
  </si>
  <si>
    <t>призер</t>
  </si>
  <si>
    <t xml:space="preserve">ГБОУ СОШ №30 </t>
  </si>
  <si>
    <t>Борщевский</t>
  </si>
  <si>
    <t>Иван</t>
  </si>
  <si>
    <t>Владимирович</t>
  </si>
  <si>
    <t>Савченко Наталия Хосеиновна</t>
  </si>
  <si>
    <t>Грушко</t>
  </si>
  <si>
    <t>Даниил</t>
  </si>
  <si>
    <t>Евгеньевич</t>
  </si>
  <si>
    <t>ГБОУ СОШ №33</t>
  </si>
  <si>
    <t>Кузнецов</t>
  </si>
  <si>
    <t>Сергеевич</t>
  </si>
  <si>
    <t>участник</t>
  </si>
  <si>
    <t>Аксенов Владимир Николаевич</t>
  </si>
  <si>
    <t>Заикин</t>
  </si>
  <si>
    <t>Максим</t>
  </si>
  <si>
    <t>Максимович</t>
  </si>
  <si>
    <t>Баранник</t>
  </si>
  <si>
    <t>Артем</t>
  </si>
  <si>
    <t>Дмитриевич</t>
  </si>
  <si>
    <t>Гордая Елена васильевна</t>
  </si>
  <si>
    <t>ГБОУ СОШ №28</t>
  </si>
  <si>
    <t>Фильченков</t>
  </si>
  <si>
    <t xml:space="preserve">Владислав </t>
  </si>
  <si>
    <t>Фурманец  Александра Игоревна</t>
  </si>
  <si>
    <t>ГБОУ СОШ №59</t>
  </si>
  <si>
    <t>Латошка</t>
  </si>
  <si>
    <t>Александр</t>
  </si>
  <si>
    <t>Фадевнин Валерий Анатольевич</t>
  </si>
  <si>
    <t>ГБОУ СОШ №12</t>
  </si>
  <si>
    <t>Ягудин</t>
  </si>
  <si>
    <t>Дмитрий</t>
  </si>
  <si>
    <t>Александрович</t>
  </si>
  <si>
    <t>Колбецкая Марина Николаевна</t>
  </si>
  <si>
    <t>ГБОУ СОШ №17</t>
  </si>
  <si>
    <t>Дручинин</t>
  </si>
  <si>
    <t>Игорь</t>
  </si>
  <si>
    <t>Кузьмин Алексей Алексеевич</t>
  </si>
  <si>
    <t>ГБОУ СОШ №47</t>
  </si>
  <si>
    <t>Сафершаев</t>
  </si>
  <si>
    <t>Мурат</t>
  </si>
  <si>
    <t>Ибрагимович</t>
  </si>
  <si>
    <t>Куприянов Вадим Анатольевич</t>
  </si>
  <si>
    <t>Лазарев</t>
  </si>
  <si>
    <t>Никита</t>
  </si>
  <si>
    <t>Павлович</t>
  </si>
  <si>
    <t>Сикорская Валентина Николаевна</t>
  </si>
  <si>
    <t>Калякин</t>
  </si>
  <si>
    <t>Ясыр</t>
  </si>
  <si>
    <t>Коптев</t>
  </si>
  <si>
    <t>Леонидович</t>
  </si>
  <si>
    <t>Куклин Вячеслав Викторович</t>
  </si>
  <si>
    <t>Чамовских</t>
  </si>
  <si>
    <t>Андрей</t>
  </si>
  <si>
    <t>Корендюхин</t>
  </si>
  <si>
    <t>Тернопольский</t>
  </si>
  <si>
    <t>Валентинович</t>
  </si>
  <si>
    <t>Савченко Наталья Хосеиновна</t>
  </si>
  <si>
    <t>Чиркин</t>
  </si>
  <si>
    <t>Алексеевич</t>
  </si>
  <si>
    <t>Пилипенко Владимир Иванович</t>
  </si>
  <si>
    <t>Турава</t>
  </si>
  <si>
    <t>Романи</t>
  </si>
  <si>
    <t>Зурикоевич</t>
  </si>
  <si>
    <t>Романенко</t>
  </si>
  <si>
    <t>Викторович</t>
  </si>
  <si>
    <t>Кобозев</t>
  </si>
  <si>
    <t>Илья</t>
  </si>
  <si>
    <t xml:space="preserve">Лебедь </t>
  </si>
  <si>
    <t xml:space="preserve">Николай </t>
  </si>
  <si>
    <t>Игоревич</t>
  </si>
  <si>
    <t>Герасимова Наталья Анатольевна</t>
  </si>
  <si>
    <t>ГБОУ СОШ №33 Подлесный</t>
  </si>
  <si>
    <t>Подлесный</t>
  </si>
  <si>
    <t xml:space="preserve">Дмитрий </t>
  </si>
  <si>
    <t>Дейнеко</t>
  </si>
  <si>
    <t>Анатольевич</t>
  </si>
  <si>
    <t>Антошин</t>
  </si>
  <si>
    <t>Рахимов</t>
  </si>
  <si>
    <t>Русланович</t>
  </si>
  <si>
    <t>Огородняя Инна Владимировна</t>
  </si>
  <si>
    <t>Зайцев</t>
  </si>
  <si>
    <t xml:space="preserve">Валерий </t>
  </si>
  <si>
    <t>Валерьевич</t>
  </si>
  <si>
    <t>Онуфрейчук</t>
  </si>
  <si>
    <t>Михайлович</t>
  </si>
  <si>
    <t>Морозов</t>
  </si>
  <si>
    <t>Владислав</t>
  </si>
  <si>
    <t>Фурманец Александра Игоревна</t>
  </si>
  <si>
    <t>Анфалов</t>
  </si>
  <si>
    <t>Алексей</t>
  </si>
  <si>
    <t>Борисович</t>
  </si>
  <si>
    <t>Мансурский</t>
  </si>
  <si>
    <t>Ридван</t>
  </si>
  <si>
    <t>Куршев</t>
  </si>
  <si>
    <t>Антонович</t>
  </si>
  <si>
    <t>ГБОУ СОШ №30 имени Героя Советского Союза Г.А. Рубцова</t>
  </si>
  <si>
    <t xml:space="preserve">Белоусова </t>
  </si>
  <si>
    <t>София</t>
  </si>
  <si>
    <t>Игоревна</t>
  </si>
  <si>
    <t xml:space="preserve">Куприянова </t>
  </si>
  <si>
    <t>Полина</t>
  </si>
  <si>
    <t>Вадимовна</t>
  </si>
  <si>
    <t>Чевюк</t>
  </si>
  <si>
    <t>Елена</t>
  </si>
  <si>
    <t>Максимовна</t>
  </si>
  <si>
    <t>Зога</t>
  </si>
  <si>
    <t>Милена</t>
  </si>
  <si>
    <t>Владиславовна</t>
  </si>
  <si>
    <t>Бирюкова</t>
  </si>
  <si>
    <t xml:space="preserve">Василиса </t>
  </si>
  <si>
    <t>Андреевна</t>
  </si>
  <si>
    <t>Луценко</t>
  </si>
  <si>
    <t xml:space="preserve">Юлия </t>
  </si>
  <si>
    <t>Викторовна</t>
  </si>
  <si>
    <t xml:space="preserve">Лохина </t>
  </si>
  <si>
    <t>Анна</t>
  </si>
  <si>
    <t>Сергеевна</t>
  </si>
  <si>
    <t>Герасимова Наталя Анатольевна</t>
  </si>
  <si>
    <t xml:space="preserve">Андреева </t>
  </si>
  <si>
    <t>Валерия</t>
  </si>
  <si>
    <t>Александровна</t>
  </si>
  <si>
    <t>Янкова</t>
  </si>
  <si>
    <t>Дмитриевна</t>
  </si>
  <si>
    <t>Попова</t>
  </si>
  <si>
    <t>Руслана</t>
  </si>
  <si>
    <t>Ильинична</t>
  </si>
  <si>
    <t>Харута Олег Николаевич</t>
  </si>
  <si>
    <t>Слободенюк</t>
  </si>
  <si>
    <t xml:space="preserve">Елизавета </t>
  </si>
  <si>
    <t>Лазарева</t>
  </si>
  <si>
    <t>Алина</t>
  </si>
  <si>
    <t>Павловна</t>
  </si>
  <si>
    <t>Абрамова</t>
  </si>
  <si>
    <t>Амина</t>
  </si>
  <si>
    <t>Руслановна</t>
  </si>
  <si>
    <t>Лысенко</t>
  </si>
  <si>
    <t>Владислава</t>
  </si>
  <si>
    <t>Алексеевна</t>
  </si>
  <si>
    <t>Нех</t>
  </si>
  <si>
    <t>Анастасия</t>
  </si>
  <si>
    <t>Шатунова</t>
  </si>
  <si>
    <t>Татьяна</t>
  </si>
  <si>
    <t>Олеговна</t>
  </si>
  <si>
    <t>Марченко</t>
  </si>
  <si>
    <t>Екатерина</t>
  </si>
  <si>
    <t>Бублик</t>
  </si>
  <si>
    <t>Галина</t>
  </si>
  <si>
    <t>Юрьевна</t>
  </si>
  <si>
    <t>Лукичева</t>
  </si>
  <si>
    <t xml:space="preserve">Александра </t>
  </si>
  <si>
    <t>Конверская</t>
  </si>
  <si>
    <t>Светлана</t>
  </si>
  <si>
    <t>ГБОУ СОШ № 49</t>
  </si>
  <si>
    <t>Пермяков</t>
  </si>
  <si>
    <t>Победитель</t>
  </si>
  <si>
    <t>Манько Ирина Евгеньевна</t>
  </si>
  <si>
    <t>ГБОУ СОШ № 58</t>
  </si>
  <si>
    <t>Фадеев</t>
  </si>
  <si>
    <t>Руслан</t>
  </si>
  <si>
    <t>Гюндузович</t>
  </si>
  <si>
    <t>Призер</t>
  </si>
  <si>
    <t>Mарков Иван Юрьевич</t>
  </si>
  <si>
    <t>Блбулян</t>
  </si>
  <si>
    <t>Айк</t>
  </si>
  <si>
    <t>Спартакович</t>
  </si>
  <si>
    <t>ГБОУ СОШ № 32</t>
  </si>
  <si>
    <t>Борзов</t>
  </si>
  <si>
    <t>Манько Татьяна Евгеньевна</t>
  </si>
  <si>
    <t>ГБОУ СОШ№ 49</t>
  </si>
  <si>
    <t>Табунченко</t>
  </si>
  <si>
    <t>Чернева Ирина Владимировна</t>
  </si>
  <si>
    <t>ГБОУ СОШ№ 57</t>
  </si>
  <si>
    <t xml:space="preserve">Зайцев </t>
  </si>
  <si>
    <t>Туркменбаев Александр Демегенович</t>
  </si>
  <si>
    <t>ГБОУ СОШ№ 29</t>
  </si>
  <si>
    <t>Дахин</t>
  </si>
  <si>
    <t>Юрьевич</t>
  </si>
  <si>
    <t>Кравченко Ольга Ивановна</t>
  </si>
  <si>
    <t>СевПКУ</t>
  </si>
  <si>
    <t>Чурочкин</t>
  </si>
  <si>
    <t>Понарин Александр Андреевич</t>
  </si>
  <si>
    <t>ГБОУ СОШ№ 23</t>
  </si>
  <si>
    <t>Солона</t>
  </si>
  <si>
    <t>Богдан</t>
  </si>
  <si>
    <t>Станиславович</t>
  </si>
  <si>
    <t>Ченцова Нина Ивановна</t>
  </si>
  <si>
    <t>ГБОУ СОШ№ 54</t>
  </si>
  <si>
    <t>Мамулян</t>
  </si>
  <si>
    <t>Арман</t>
  </si>
  <si>
    <t>Арменович</t>
  </si>
  <si>
    <t>Власова Дина Анатольевна</t>
  </si>
  <si>
    <t>Костецкий</t>
  </si>
  <si>
    <t>Степанович</t>
  </si>
  <si>
    <t>ГБОУ СОШ№ 37</t>
  </si>
  <si>
    <t>Лотохов</t>
  </si>
  <si>
    <t>Ильич</t>
  </si>
  <si>
    <t>Ткачук Юлия Прокофьевна</t>
  </si>
  <si>
    <t>Пелюшков</t>
  </si>
  <si>
    <t>Шуркин</t>
  </si>
  <si>
    <t>ГБОУ СОШ№ 32</t>
  </si>
  <si>
    <t>Будаев</t>
  </si>
  <si>
    <t>Алесеевич</t>
  </si>
  <si>
    <t>Мои горизонты</t>
  </si>
  <si>
    <t xml:space="preserve">Дорохов </t>
  </si>
  <si>
    <t>Саливанов Павел Леонидович</t>
  </si>
  <si>
    <t>Кучмий</t>
  </si>
  <si>
    <t>Егор</t>
  </si>
  <si>
    <t>ГБОУ СОШ№ 34</t>
  </si>
  <si>
    <t>Силаев</t>
  </si>
  <si>
    <t>Гущин Сергей Николаевич</t>
  </si>
  <si>
    <t>ГБОУ СОШ №32 им. Л.В. Бобковой</t>
  </si>
  <si>
    <t>Редель</t>
  </si>
  <si>
    <t>Роман</t>
  </si>
  <si>
    <t>Победтель</t>
  </si>
  <si>
    <t>Кожевников</t>
  </si>
  <si>
    <t>Вадимович</t>
  </si>
  <si>
    <t>ГБОУ СОШ №23 им. Б.А. Кучера</t>
  </si>
  <si>
    <t>Иванов</t>
  </si>
  <si>
    <t>Валерий</t>
  </si>
  <si>
    <t>Васильевич</t>
  </si>
  <si>
    <t>Ручкин</t>
  </si>
  <si>
    <t>Мозгачёв</t>
  </si>
  <si>
    <t>ГБОУ СОШ № 29 им. М.Т. Калашникова</t>
  </si>
  <si>
    <t>Кискин</t>
  </si>
  <si>
    <t>Грищенко Елена Дмитриевна</t>
  </si>
  <si>
    <t>Чохонелидзе</t>
  </si>
  <si>
    <t>ГБОУ СОШ № 57 с музыкально-хоровым профилем обучения</t>
  </si>
  <si>
    <t xml:space="preserve">Снегирев </t>
  </si>
  <si>
    <t>Калинина Лариса Николаевна</t>
  </si>
  <si>
    <t>ГБОУ "Гимназия № 24"</t>
  </si>
  <si>
    <t>Никитин</t>
  </si>
  <si>
    <t>Пилипчук Юлия Владимировна</t>
  </si>
  <si>
    <t>ГБОУ "Билингвальная гимназия № 2"</t>
  </si>
  <si>
    <t>Трачук</t>
  </si>
  <si>
    <t>Попов Денис Евгеньевич</t>
  </si>
  <si>
    <t>Ходин</t>
  </si>
  <si>
    <t>Мазурок</t>
  </si>
  <si>
    <t>ГБОУ СОШ №61 имени Героя Советского Союза А.И. Маринеско</t>
  </si>
  <si>
    <t>Лаппа</t>
  </si>
  <si>
    <t>Анатолий</t>
  </si>
  <si>
    <t>Утопленников Андрей Васильевич</t>
  </si>
  <si>
    <t>Пугачев</t>
  </si>
  <si>
    <t>Кирилл</t>
  </si>
  <si>
    <t xml:space="preserve">Александрович </t>
  </si>
  <si>
    <t>Сальников</t>
  </si>
  <si>
    <t>ЧУООШ "Мои горизонты"</t>
  </si>
  <si>
    <t xml:space="preserve">Панченко </t>
  </si>
  <si>
    <t>Олегович</t>
  </si>
  <si>
    <t>Ярёменко Сергей Петрович</t>
  </si>
  <si>
    <t>Мымриков</t>
  </si>
  <si>
    <t>Денис</t>
  </si>
  <si>
    <t>Терещенко Анатолий Николаевич</t>
  </si>
  <si>
    <t>Севастопольское президентское кадетское училище</t>
  </si>
  <si>
    <t xml:space="preserve">Дегтярев </t>
  </si>
  <si>
    <t>Константин</t>
  </si>
  <si>
    <t>Васенко Артём Геннадьевич</t>
  </si>
  <si>
    <t>Няньчур</t>
  </si>
  <si>
    <t>ГБОУ СОШ № 54 им. Ю.А. Гагарина</t>
  </si>
  <si>
    <t>Евсеев</t>
  </si>
  <si>
    <t>Иванович</t>
  </si>
  <si>
    <t>Оскольский Даниил Владимирович</t>
  </si>
  <si>
    <t xml:space="preserve">Мацейко </t>
  </si>
  <si>
    <t xml:space="preserve">Евгеньевич       </t>
  </si>
  <si>
    <t>Бойко</t>
  </si>
  <si>
    <t>Бойко Александр Андреевич</t>
  </si>
  <si>
    <t>Иванова</t>
  </si>
  <si>
    <t>Васильевна</t>
  </si>
  <si>
    <t>Григорьева</t>
  </si>
  <si>
    <t>Арина</t>
  </si>
  <si>
    <t>ГБОУ СОШ № 57</t>
  </si>
  <si>
    <t>Назарук</t>
  </si>
  <si>
    <t>Петровна</t>
  </si>
  <si>
    <t>Черкашина</t>
  </si>
  <si>
    <t>Вячеславовна</t>
  </si>
  <si>
    <t>ГБОУ гимназия № 24</t>
  </si>
  <si>
    <t>Лебеденко</t>
  </si>
  <si>
    <t>Мария</t>
  </si>
  <si>
    <t xml:space="preserve">Андреевна     </t>
  </si>
  <si>
    <t>Паскаль Александр Сергеевич</t>
  </si>
  <si>
    <t xml:space="preserve">Бадовская  </t>
  </si>
  <si>
    <t>Софья</t>
  </si>
  <si>
    <t>Чумак Любовь Александровна</t>
  </si>
  <si>
    <t xml:space="preserve">Щитковец </t>
  </si>
  <si>
    <t>Витальевна</t>
  </si>
  <si>
    <t>ГБОУ СОШ№ 61</t>
  </si>
  <si>
    <t>Юрчик</t>
  </si>
  <si>
    <t>Поддубная Елена Александровна</t>
  </si>
  <si>
    <t>Шульга</t>
  </si>
  <si>
    <t>Маргарита</t>
  </si>
  <si>
    <t>Воробьёва Светлана Петровна</t>
  </si>
  <si>
    <t>ГБОУ  гимназия № 2</t>
  </si>
  <si>
    <t>Долматова</t>
  </si>
  <si>
    <t>ГБОУ СОШ№ 58</t>
  </si>
  <si>
    <t xml:space="preserve">Лисовская </t>
  </si>
  <si>
    <t>ГБОУ СОШ№ 35</t>
  </si>
  <si>
    <t>Волченкова</t>
  </si>
  <si>
    <t>Титаренко Елена Анатольевна</t>
  </si>
  <si>
    <t>Винтуляк</t>
  </si>
  <si>
    <t>Регина</t>
  </si>
  <si>
    <t>Эдуардовна</t>
  </si>
  <si>
    <t xml:space="preserve">Постриган </t>
  </si>
  <si>
    <t>Зацаренская</t>
  </si>
  <si>
    <t>Алена</t>
  </si>
  <si>
    <t>ГБОУ СОШ № 29</t>
  </si>
  <si>
    <t>Бордова</t>
  </si>
  <si>
    <t>Дарья</t>
  </si>
  <si>
    <t>Сокол</t>
  </si>
  <si>
    <t>Евгеньевна</t>
  </si>
  <si>
    <t>Алешина</t>
  </si>
  <si>
    <t>Валентир</t>
  </si>
  <si>
    <t>Надежда</t>
  </si>
  <si>
    <t>Владимировна</t>
  </si>
  <si>
    <t>Иванова Инна Геннадьевна</t>
  </si>
  <si>
    <t>Улеева</t>
  </si>
  <si>
    <t>Евгения</t>
  </si>
  <si>
    <t>Сливчук</t>
  </si>
  <si>
    <t xml:space="preserve">Анастасия </t>
  </si>
  <si>
    <t>Гинкул</t>
  </si>
  <si>
    <t>Ольга</t>
  </si>
  <si>
    <t>Поляшева</t>
  </si>
  <si>
    <t xml:space="preserve">Серая </t>
  </si>
  <si>
    <t>Юлия</t>
  </si>
  <si>
    <t>Рындыч</t>
  </si>
  <si>
    <t>Филипчук</t>
  </si>
  <si>
    <t>Андреева</t>
  </si>
  <si>
    <t>Кокоулина</t>
  </si>
  <si>
    <t xml:space="preserve">Волобуева </t>
  </si>
  <si>
    <t xml:space="preserve">Александровна </t>
  </si>
  <si>
    <t>Элефтериади</t>
  </si>
  <si>
    <t>Аристотелевна</t>
  </si>
  <si>
    <t>Двойцына</t>
  </si>
  <si>
    <t>Елизавета</t>
  </si>
  <si>
    <t>Рудковская</t>
  </si>
  <si>
    <t>Михайловна</t>
  </si>
  <si>
    <t>Репка</t>
  </si>
  <si>
    <t>Казакова</t>
  </si>
  <si>
    <t xml:space="preserve">Елена </t>
  </si>
  <si>
    <t>Григорьевна</t>
  </si>
  <si>
    <t>Косаревская</t>
  </si>
  <si>
    <t>Александра</t>
  </si>
  <si>
    <t>Лабинцева</t>
  </si>
  <si>
    <t>Денисовна</t>
  </si>
  <si>
    <t>ГБОУ "СОШ № 4"</t>
  </si>
  <si>
    <t>Онисько</t>
  </si>
  <si>
    <t>Скрозникова Нина Владимировна</t>
  </si>
  <si>
    <t>ГБОУ "Гимназия № 1"</t>
  </si>
  <si>
    <t>Танцюра</t>
  </si>
  <si>
    <t>Валентин</t>
  </si>
  <si>
    <t>Вислоузова Анна Александровна</t>
  </si>
  <si>
    <t>ГБОУ "СОШ № 38"</t>
  </si>
  <si>
    <t>Друзенко</t>
  </si>
  <si>
    <t>Борис</t>
  </si>
  <si>
    <t xml:space="preserve">Слюнкин Виктор Михайлович
</t>
  </si>
  <si>
    <t>ГБОУ "СОШ № 14"</t>
  </si>
  <si>
    <t>Немыкин</t>
  </si>
  <si>
    <t>Филиппова Ольга Владимировна</t>
  </si>
  <si>
    <t xml:space="preserve">Сорокотягин </t>
  </si>
  <si>
    <t>Артём</t>
  </si>
  <si>
    <t>Георгиевич</t>
  </si>
  <si>
    <t>Слюнкин Виктор Михайлович</t>
  </si>
  <si>
    <t>ГБОУ "СОШ № 43"</t>
  </si>
  <si>
    <t>Бай</t>
  </si>
  <si>
    <t xml:space="preserve">Кислова Валентина Владимировна </t>
  </si>
  <si>
    <t>ГБОУ "СОШ № 45"</t>
  </si>
  <si>
    <t xml:space="preserve">Расторгуев </t>
  </si>
  <si>
    <t>Гончарова Светлана Анатольевна</t>
  </si>
  <si>
    <t>Лопатин</t>
  </si>
  <si>
    <t>Колесников</t>
  </si>
  <si>
    <t>Юльевич</t>
  </si>
  <si>
    <t>гбоу "Гимназия № 1"</t>
  </si>
  <si>
    <t>Дьяченко</t>
  </si>
  <si>
    <t>ГБОУ "СОШ № 39"</t>
  </si>
  <si>
    <t>Пухлий</t>
  </si>
  <si>
    <t>Глушко Наталья Леонидовна</t>
  </si>
  <si>
    <t>Коробов</t>
  </si>
  <si>
    <t>ГБОУ "СОШ №14"</t>
  </si>
  <si>
    <t>Таранов</t>
  </si>
  <si>
    <t>Ярослав</t>
  </si>
  <si>
    <t>Богданенко Николай Юрьевич</t>
  </si>
  <si>
    <t>Гусельников</t>
  </si>
  <si>
    <t>Евгений</t>
  </si>
  <si>
    <t>Милошенко</t>
  </si>
  <si>
    <t>Кириллов Юрий Михайлович</t>
  </si>
  <si>
    <t>Язов</t>
  </si>
  <si>
    <t>ГБОУ "СПЛ"</t>
  </si>
  <si>
    <t>Джирма</t>
  </si>
  <si>
    <t>Денисович</t>
  </si>
  <si>
    <t>Фомичев Михаил Сергеевич</t>
  </si>
  <si>
    <t>Козловский</t>
  </si>
  <si>
    <t>Петрович</t>
  </si>
  <si>
    <t>Егорова Александра Сергеевна</t>
  </si>
  <si>
    <t>ГБОУ "Гимназия № 7"</t>
  </si>
  <si>
    <t>Аверьянов</t>
  </si>
  <si>
    <t>Полищук Владимир Валерьевич</t>
  </si>
  <si>
    <t>Гомон</t>
  </si>
  <si>
    <t>Васильев</t>
  </si>
  <si>
    <t>Георгий</t>
  </si>
  <si>
    <t>Гречуха</t>
  </si>
  <si>
    <t>Игнатенко</t>
  </si>
  <si>
    <t>Михаил</t>
  </si>
  <si>
    <t>Прибылев</t>
  </si>
  <si>
    <t>Станислав</t>
  </si>
  <si>
    <t>Лескина Наталья Борисовна</t>
  </si>
  <si>
    <t>Осин</t>
  </si>
  <si>
    <t>Бондаренко Елена Виссарионовна</t>
  </si>
  <si>
    <t>Бондарь</t>
  </si>
  <si>
    <t xml:space="preserve">Воронов </t>
  </si>
  <si>
    <t>ГБОУ "СОШ № 3"</t>
  </si>
  <si>
    <t>Сутырин Сергей Анатольевич</t>
  </si>
  <si>
    <t>Белоконь</t>
  </si>
  <si>
    <t>Соболев</t>
  </si>
  <si>
    <t>Эдуард</t>
  </si>
  <si>
    <t>Деканосидзе</t>
  </si>
  <si>
    <t>Давид</t>
  </si>
  <si>
    <t>Иосифович</t>
  </si>
  <si>
    <t>Марков</t>
  </si>
  <si>
    <t>Кубеко</t>
  </si>
  <si>
    <t>ГБОУ "СОШ № 22"</t>
  </si>
  <si>
    <t>Кучковский</t>
  </si>
  <si>
    <t>Ягулов Олег Леонидович</t>
  </si>
  <si>
    <t>Колосов</t>
  </si>
  <si>
    <t>Олег</t>
  </si>
  <si>
    <t>Колтырин</t>
  </si>
  <si>
    <t>Богослова Любовь Ивановна</t>
  </si>
  <si>
    <t>Гордеев</t>
  </si>
  <si>
    <t>Землюкова</t>
  </si>
  <si>
    <t>Диана</t>
  </si>
  <si>
    <t>Даниловна</t>
  </si>
  <si>
    <t>ГБОУ "СОШ №  45"</t>
  </si>
  <si>
    <t>Казаченко</t>
  </si>
  <si>
    <t>Головченко</t>
  </si>
  <si>
    <t>Польская</t>
  </si>
  <si>
    <t>Луиза</t>
  </si>
  <si>
    <t>Спартаковна</t>
  </si>
  <si>
    <t>Степанова</t>
  </si>
  <si>
    <t>ГБОУ "СОШ №  14"</t>
  </si>
  <si>
    <t>Оверкина</t>
  </si>
  <si>
    <t>Оксана</t>
  </si>
  <si>
    <t>Валентиновна</t>
  </si>
  <si>
    <t>Филиппова</t>
  </si>
  <si>
    <t>Цуканова</t>
  </si>
  <si>
    <t>ГБОУ "СОШ №  43"</t>
  </si>
  <si>
    <t>Езерская</t>
  </si>
  <si>
    <t>Артемовна</t>
  </si>
  <si>
    <t>Бережная</t>
  </si>
  <si>
    <t>Грабко</t>
  </si>
  <si>
    <t>Дорохова Лилия Николаевна</t>
  </si>
  <si>
    <t>Зарипова</t>
  </si>
  <si>
    <t>Рафаиловна</t>
  </si>
  <si>
    <t>Куликова</t>
  </si>
  <si>
    <t>Петрущенко Людмила Владимировна</t>
  </si>
  <si>
    <t>ГБОУ "Гимназия №1"</t>
  </si>
  <si>
    <t>Тодоренко</t>
  </si>
  <si>
    <t>Кривошлыкова</t>
  </si>
  <si>
    <t>Лариса</t>
  </si>
  <si>
    <t>Насакина</t>
  </si>
  <si>
    <t xml:space="preserve">Алена </t>
  </si>
  <si>
    <t>Пономарева</t>
  </si>
  <si>
    <t>Тамара</t>
  </si>
  <si>
    <t>Слободская</t>
  </si>
  <si>
    <t>Варвара</t>
  </si>
  <si>
    <t>Шведова Оксана Анатольевна</t>
  </si>
  <si>
    <t>Клецова</t>
  </si>
  <si>
    <t>Торопова Ольга Александровна</t>
  </si>
  <si>
    <t>Маркова</t>
  </si>
  <si>
    <t>Лапшина</t>
  </si>
  <si>
    <t>Ксения</t>
  </si>
  <si>
    <t>Никитовна</t>
  </si>
  <si>
    <t>Евдокимов Денис Михайлович</t>
  </si>
  <si>
    <t>Клыковская</t>
  </si>
  <si>
    <t>Бобровская</t>
  </si>
  <si>
    <t>Ерохина</t>
  </si>
  <si>
    <t>Ваисова</t>
  </si>
  <si>
    <t>Ашотовна</t>
  </si>
  <si>
    <t>Кузык</t>
  </si>
  <si>
    <t>Хилько</t>
  </si>
  <si>
    <t>Филимонова</t>
  </si>
  <si>
    <t>Лопатина</t>
  </si>
  <si>
    <t>Результаты II (муниципального)  этапа всероссийской олимпиады школьников по физической культуре 2016-17 юноши</t>
  </si>
  <si>
    <t>ГБОУ "СОШ № 41"</t>
  </si>
  <si>
    <t>Белошицкий</t>
  </si>
  <si>
    <t>7-8</t>
  </si>
  <si>
    <t>Золотарь Людмила Николаевна</t>
  </si>
  <si>
    <t>ГБОУ "Гимназия № 5"</t>
  </si>
  <si>
    <t>Лепихов</t>
  </si>
  <si>
    <t>Антон</t>
  </si>
  <si>
    <t>Тишевская Наталия Борисовна</t>
  </si>
  <si>
    <t>ГБОУ "СОШ № 20"</t>
  </si>
  <si>
    <t>Жернаков</t>
  </si>
  <si>
    <t>Романова Наталья Вениаминовна</t>
  </si>
  <si>
    <t>Торин</t>
  </si>
  <si>
    <t>ГБОУ "СОШ № 19 с углубленным изучением английского языка"</t>
  </si>
  <si>
    <t>Дзина</t>
  </si>
  <si>
    <t>Наймушин Юрий Юрьевич</t>
  </si>
  <si>
    <t>ГБОУ "СОШ № 50"</t>
  </si>
  <si>
    <t>Карин</t>
  </si>
  <si>
    <t>Владиславович</t>
  </si>
  <si>
    <t>Евсеева Светлана Станиславовна</t>
  </si>
  <si>
    <t>ГБОУ "Гимназия № 10"</t>
  </si>
  <si>
    <t>Гайдаенко</t>
  </si>
  <si>
    <t>Участник</t>
  </si>
  <si>
    <t>Дзоз Елена Николаевна</t>
  </si>
  <si>
    <t>ГБОУ "СОШ № 31"</t>
  </si>
  <si>
    <t>Вечерский</t>
  </si>
  <si>
    <t>Виталий</t>
  </si>
  <si>
    <t>Витальевич</t>
  </si>
  <si>
    <t>Иванова Алла Сергеевна</t>
  </si>
  <si>
    <t>ГБОУ "СОШ № 11"</t>
  </si>
  <si>
    <t xml:space="preserve">Кияшко            </t>
  </si>
  <si>
    <t xml:space="preserve">Максим  </t>
  </si>
  <si>
    <t>Курганский Станислав Георгиевич</t>
  </si>
  <si>
    <t>Волощук</t>
  </si>
  <si>
    <t>Власова Екатерина Николаевна</t>
  </si>
  <si>
    <t>ГБОУ "СОШ № 40"</t>
  </si>
  <si>
    <t>Воронков</t>
  </si>
  <si>
    <t>Груздева Светлана Ивановна</t>
  </si>
  <si>
    <t>ГБОУ "СОШ № 26"</t>
  </si>
  <si>
    <t>Зуев</t>
  </si>
  <si>
    <t>Малик Игорь Геннадьевич</t>
  </si>
  <si>
    <t>Швец-Роговой</t>
  </si>
  <si>
    <t>Швец</t>
  </si>
  <si>
    <t>ГБОУ "СОШ № 16"</t>
  </si>
  <si>
    <t>Пусташов</t>
  </si>
  <si>
    <t xml:space="preserve">Ярослав </t>
  </si>
  <si>
    <t>Тарасенко Эльвира Феттаевна</t>
  </si>
  <si>
    <t>Хачатурян</t>
  </si>
  <si>
    <t>Екимова Марина Юрьевна</t>
  </si>
  <si>
    <t>ГБОУ "СОШ № 18"</t>
  </si>
  <si>
    <t>Евлахов</t>
  </si>
  <si>
    <t>Алексейчик Ирина Анатольевна.</t>
  </si>
  <si>
    <t>ГБОУ "СОШ № 42"</t>
  </si>
  <si>
    <t xml:space="preserve">Чунихин </t>
  </si>
  <si>
    <t>Суворов Алексей Яковлевич</t>
  </si>
  <si>
    <t>ГБОУ "СОШ № 55"</t>
  </si>
  <si>
    <t>Пригонов</t>
  </si>
  <si>
    <t>Джаферова Эльвина Расимовна</t>
  </si>
  <si>
    <t xml:space="preserve">Волченко           </t>
  </si>
  <si>
    <t xml:space="preserve">Алексей </t>
  </si>
  <si>
    <t>ГБОУ "СОШ № 13"</t>
  </si>
  <si>
    <t xml:space="preserve">Безматерных </t>
  </si>
  <si>
    <t>Малеева Светлана Сергеевна</t>
  </si>
  <si>
    <t>ГБОУ "Гимназия № 5</t>
  </si>
  <si>
    <t>Болотов</t>
  </si>
  <si>
    <t>9-11</t>
  </si>
  <si>
    <t xml:space="preserve">Сальников  </t>
  </si>
  <si>
    <t xml:space="preserve">Андреевич </t>
  </si>
  <si>
    <t>Алексеенко</t>
  </si>
  <si>
    <t>Глеб</t>
  </si>
  <si>
    <t>Зарапин</t>
  </si>
  <si>
    <t>Артур</t>
  </si>
  <si>
    <t>Бредихин</t>
  </si>
  <si>
    <t>Дионисий</t>
  </si>
  <si>
    <t>ГБОУ "СОШ № 31</t>
  </si>
  <si>
    <t>Крупнов</t>
  </si>
  <si>
    <t>Данил</t>
  </si>
  <si>
    <t>ГБОУ "СОШ № 41</t>
  </si>
  <si>
    <t>Купаев</t>
  </si>
  <si>
    <t>ГБОУ "СОШ № 6</t>
  </si>
  <si>
    <t>Яблоновский</t>
  </si>
  <si>
    <t>Эдуардович</t>
  </si>
  <si>
    <t>Сомова Наталия Александровна</t>
  </si>
  <si>
    <t>ГБОУ "СОШ № 26</t>
  </si>
  <si>
    <t>Сидоров</t>
  </si>
  <si>
    <t xml:space="preserve">Егор </t>
  </si>
  <si>
    <t xml:space="preserve">Владимирович </t>
  </si>
  <si>
    <t>Степаненко</t>
  </si>
  <si>
    <t>ГБОУ "СОШ № 18</t>
  </si>
  <si>
    <t>Терентьев</t>
  </si>
  <si>
    <t>Алексейчик Ирина Анатольевна</t>
  </si>
  <si>
    <t>Политенков</t>
  </si>
  <si>
    <t>Игнатьев</t>
  </si>
  <si>
    <t>Пискарев</t>
  </si>
  <si>
    <t xml:space="preserve">Николаевич </t>
  </si>
  <si>
    <t>ГБОУ "СОШ № 13</t>
  </si>
  <si>
    <t xml:space="preserve">Матвийчук </t>
  </si>
  <si>
    <t xml:space="preserve">Сергеевич              </t>
  </si>
  <si>
    <t>ГБОУ "СОШ № 40</t>
  </si>
  <si>
    <t xml:space="preserve">Накашидзе </t>
  </si>
  <si>
    <t>Джаба</t>
  </si>
  <si>
    <t>Зурабович</t>
  </si>
  <si>
    <t>Сивак Алла Александровна</t>
  </si>
  <si>
    <t>Новиков</t>
  </si>
  <si>
    <t>Нашивочников</t>
  </si>
  <si>
    <t>Пискунов</t>
  </si>
  <si>
    <t>Вадим</t>
  </si>
  <si>
    <t>ГБОУ "СОШ № 11</t>
  </si>
  <si>
    <t xml:space="preserve">Ефименко        </t>
  </si>
  <si>
    <t xml:space="preserve">Антон  </t>
  </si>
  <si>
    <t xml:space="preserve">Аристархов </t>
  </si>
  <si>
    <t>ГБОУ "СОШ № 50</t>
  </si>
  <si>
    <t>Маринченко</t>
  </si>
  <si>
    <t>Мешков</t>
  </si>
  <si>
    <t>Цыкало</t>
  </si>
  <si>
    <t xml:space="preserve">Дузенко </t>
  </si>
  <si>
    <t>Соловьев Дмитрий Анатольевич</t>
  </si>
  <si>
    <t>ГБОУ "СОШ № 16</t>
  </si>
  <si>
    <t>Бирженюк</t>
  </si>
  <si>
    <t>Кругов</t>
  </si>
  <si>
    <t>ГБОУ "СОШ № 46</t>
  </si>
  <si>
    <t>Ибрагимов</t>
  </si>
  <si>
    <t>Асан</t>
  </si>
  <si>
    <t>Вильнурович</t>
  </si>
  <si>
    <t>Отрокова Татьяна Владимировна</t>
  </si>
  <si>
    <t>Пахомов</t>
  </si>
  <si>
    <t>Шнырёв</t>
  </si>
  <si>
    <t>Вячеславович</t>
  </si>
  <si>
    <t>Гайдуков</t>
  </si>
  <si>
    <t>Николаев</t>
  </si>
  <si>
    <t>Плисов</t>
  </si>
  <si>
    <t>Федотов</t>
  </si>
  <si>
    <t>Горелов</t>
  </si>
  <si>
    <t>ГБОУ "СОШ № 20</t>
  </si>
  <si>
    <t xml:space="preserve">Жернаков </t>
  </si>
  <si>
    <t xml:space="preserve">Денис </t>
  </si>
  <si>
    <t>Результаты II (муниципального)  этапа всероссийской олимпиады школьников по физической культуре 2016-17 девушки</t>
  </si>
  <si>
    <t>Алтунина</t>
  </si>
  <si>
    <t>Станиславовна</t>
  </si>
  <si>
    <t>Дрогальцова</t>
  </si>
  <si>
    <t>Виктория</t>
  </si>
  <si>
    <t>Филип</t>
  </si>
  <si>
    <t xml:space="preserve">Ева </t>
  </si>
  <si>
    <t>Давидовна</t>
  </si>
  <si>
    <t xml:space="preserve">Адамович            </t>
  </si>
  <si>
    <t xml:space="preserve">Полина  </t>
  </si>
  <si>
    <t>Дарина</t>
  </si>
  <si>
    <t>Башлай Марина Сергеевна</t>
  </si>
  <si>
    <t xml:space="preserve">Белоус </t>
  </si>
  <si>
    <t xml:space="preserve">Ирина </t>
  </si>
  <si>
    <t xml:space="preserve">Владимировна </t>
  </si>
  <si>
    <t>Тымченко</t>
  </si>
  <si>
    <t xml:space="preserve">Тарасовна              </t>
  </si>
  <si>
    <t>Каретникова</t>
  </si>
  <si>
    <t>Ежанна</t>
  </si>
  <si>
    <t>Кружко</t>
  </si>
  <si>
    <t>Скоропад</t>
  </si>
  <si>
    <t>Ершова</t>
  </si>
  <si>
    <t>Близнюк</t>
  </si>
  <si>
    <t xml:space="preserve">Преснякова           </t>
  </si>
  <si>
    <t xml:space="preserve">Людмила </t>
  </si>
  <si>
    <t xml:space="preserve">Валерьевна </t>
  </si>
  <si>
    <t xml:space="preserve">Сивинская </t>
  </si>
  <si>
    <t>Ирина</t>
  </si>
  <si>
    <t>Воробьева</t>
  </si>
  <si>
    <t>Николаевна</t>
  </si>
  <si>
    <t>Обрамец</t>
  </si>
  <si>
    <t>Твердун Наталья Романовна</t>
  </si>
  <si>
    <t>Юрченко</t>
  </si>
  <si>
    <t>Вероника</t>
  </si>
  <si>
    <t>Судакова</t>
  </si>
  <si>
    <t xml:space="preserve">Екатерина  </t>
  </si>
  <si>
    <t>Купка Павел Леонидович</t>
  </si>
  <si>
    <t>Артамонова</t>
  </si>
  <si>
    <t>Попович</t>
  </si>
  <si>
    <t>ГБОУ "СОШ № 46"</t>
  </si>
  <si>
    <t>Алиева</t>
  </si>
  <si>
    <t>Мурадовна</t>
  </si>
  <si>
    <t xml:space="preserve">Недиля </t>
  </si>
  <si>
    <t xml:space="preserve">Мария </t>
  </si>
  <si>
    <t>Быкова</t>
  </si>
  <si>
    <t>Кристина</t>
  </si>
  <si>
    <t xml:space="preserve">Ломако </t>
  </si>
  <si>
    <t xml:space="preserve">Валерия </t>
  </si>
  <si>
    <t>Суфьянова</t>
  </si>
  <si>
    <t>Реяна</t>
  </si>
  <si>
    <t>Рефатовна</t>
  </si>
  <si>
    <t>Носенко</t>
  </si>
  <si>
    <t xml:space="preserve">Сергеевна            </t>
  </si>
  <si>
    <t>Марина</t>
  </si>
  <si>
    <t>Витченко Юлия Витальевна</t>
  </si>
  <si>
    <t>Карпенко</t>
  </si>
  <si>
    <t>Влада</t>
  </si>
  <si>
    <t>Перевозник</t>
  </si>
  <si>
    <t>Разумейко</t>
  </si>
  <si>
    <t>Левашова</t>
  </si>
  <si>
    <t>Селина</t>
  </si>
  <si>
    <t>Троян</t>
  </si>
  <si>
    <t>Иванова  Алла Сергеевна</t>
  </si>
  <si>
    <t>Джелип</t>
  </si>
  <si>
    <t xml:space="preserve">Руслановна </t>
  </si>
  <si>
    <t xml:space="preserve">Гржесяк                        </t>
  </si>
  <si>
    <t xml:space="preserve"> Сергеевна</t>
  </si>
  <si>
    <t xml:space="preserve">ГБОУ "СОШ № 16 </t>
  </si>
  <si>
    <t>Фомченкова</t>
  </si>
  <si>
    <t xml:space="preserve">Леонидовна </t>
  </si>
  <si>
    <t xml:space="preserve">Козаченко </t>
  </si>
  <si>
    <t>Чернышева</t>
  </si>
  <si>
    <t>Гошкова</t>
  </si>
  <si>
    <t>ГБОУ "СОШ № 42</t>
  </si>
  <si>
    <t xml:space="preserve">Кульбакова </t>
  </si>
  <si>
    <t xml:space="preserve">Мастепанова </t>
  </si>
  <si>
    <t>Хоменко Николай Федорович</t>
  </si>
  <si>
    <t>Верейци</t>
  </si>
  <si>
    <t>Алексадровна</t>
  </si>
  <si>
    <t>Маньшина</t>
  </si>
  <si>
    <t xml:space="preserve">Павленко         </t>
  </si>
  <si>
    <t xml:space="preserve"> Александровна</t>
  </si>
  <si>
    <t>Селиванкина</t>
  </si>
  <si>
    <t xml:space="preserve">Адбаганов Мустафа Фахриевич 
</t>
  </si>
  <si>
    <t xml:space="preserve">Назарова </t>
  </si>
  <si>
    <t xml:space="preserve">Карина </t>
  </si>
  <si>
    <t>Тихорук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</si>
</sst>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#.0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1" xfId="0" applyFont="1" applyBorder="1" applyProtection="1"/>
    <xf numFmtId="165" fontId="2" fillId="0" borderId="1" xfId="0" applyNumberFormat="1" applyFont="1" applyBorder="1" applyProtection="1"/>
    <xf numFmtId="2" fontId="2" fillId="0" borderId="1" xfId="0" applyNumberFormat="1" applyFont="1" applyBorder="1" applyProtection="1"/>
    <xf numFmtId="4" fontId="2" fillId="0" borderId="1" xfId="0" applyNumberFormat="1" applyFont="1" applyBorder="1" applyProtection="1"/>
    <xf numFmtId="0" fontId="5" fillId="0" borderId="1" xfId="0" applyFont="1" applyBorder="1" applyProtection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Protection="1"/>
    <xf numFmtId="2" fontId="5" fillId="0" borderId="1" xfId="0" applyNumberFormat="1" applyFont="1" applyFill="1" applyBorder="1" applyProtection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/>
    <xf numFmtId="0" fontId="4" fillId="0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Protection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Protection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Protection="1"/>
    <xf numFmtId="2" fontId="9" fillId="0" borderId="1" xfId="0" applyNumberFormat="1" applyFont="1" applyFill="1" applyBorder="1" applyProtection="1"/>
    <xf numFmtId="2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" fontId="4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2" fontId="9" fillId="2" borderId="1" xfId="0" applyNumberFormat="1" applyFont="1" applyFill="1" applyBorder="1" applyProtection="1"/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16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8" fillId="0" borderId="1" xfId="0" applyFont="1" applyFill="1" applyBorder="1" applyAlignment="1">
      <alignment horizontal="center" vertical="top"/>
    </xf>
    <xf numFmtId="16" fontId="8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Border="1" applyProtection="1"/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/>
    </xf>
    <xf numFmtId="2" fontId="7" fillId="0" borderId="1" xfId="0" applyNumberFormat="1" applyFont="1" applyBorder="1" applyProtection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Border="1" applyAlignment="1" applyProtection="1">
      <alignment wrapText="1"/>
    </xf>
    <xf numFmtId="0" fontId="11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2" borderId="1" xfId="0" applyFont="1" applyFill="1" applyBorder="1" applyProtection="1"/>
    <xf numFmtId="2" fontId="7" fillId="2" borderId="1" xfId="0" applyNumberFormat="1" applyFont="1" applyFill="1" applyBorder="1" applyProtection="1"/>
    <xf numFmtId="0" fontId="7" fillId="0" borderId="1" xfId="0" applyFont="1" applyBorder="1" applyAlignment="1" applyProtection="1">
      <alignment horizontal="left"/>
    </xf>
    <xf numFmtId="2" fontId="7" fillId="0" borderId="1" xfId="0" applyNumberFormat="1" applyFont="1" applyBorder="1" applyAlignment="1" applyProtection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 applyProtection="1"/>
    <xf numFmtId="0" fontId="7" fillId="0" borderId="1" xfId="0" applyFont="1" applyBorder="1" applyAlignment="1"/>
    <xf numFmtId="2" fontId="4" fillId="0" borderId="1" xfId="0" applyNumberFormat="1" applyFont="1" applyBorder="1" applyProtection="1"/>
    <xf numFmtId="0" fontId="4" fillId="0" borderId="1" xfId="0" applyFont="1" applyBorder="1" applyAlignment="1" applyProtection="1">
      <alignment horizontal="left"/>
    </xf>
    <xf numFmtId="0" fontId="1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left"/>
    </xf>
    <xf numFmtId="2" fontId="4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/>
    </xf>
    <xf numFmtId="2" fontId="4" fillId="0" borderId="1" xfId="0" applyNumberFormat="1" applyFont="1" applyFill="1" applyBorder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/>
    </xf>
    <xf numFmtId="49" fontId="0" fillId="0" borderId="0" xfId="0" applyNumberFormat="1"/>
    <xf numFmtId="0" fontId="0" fillId="0" borderId="0" xfId="0" applyBorder="1"/>
    <xf numFmtId="0" fontId="2" fillId="0" borderId="0" xfId="0" applyFont="1" applyBorder="1" applyProtection="1"/>
    <xf numFmtId="49" fontId="2" fillId="0" borderId="0" xfId="0" applyNumberFormat="1" applyFont="1" applyBorder="1" applyProtection="1"/>
    <xf numFmtId="49" fontId="2" fillId="0" borderId="1" xfId="0" applyNumberFormat="1" applyFont="1" applyBorder="1" applyProtection="1"/>
    <xf numFmtId="164" fontId="2" fillId="0" borderId="1" xfId="0" applyNumberFormat="1" applyFont="1" applyBorder="1" applyProtection="1"/>
    <xf numFmtId="0" fontId="0" fillId="0" borderId="0" xfId="0" applyAlignment="1">
      <alignment vertical="center"/>
    </xf>
    <xf numFmtId="49" fontId="0" fillId="0" borderId="0" xfId="0" applyNumberFormat="1" applyBorder="1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/>
    </xf>
    <xf numFmtId="49" fontId="4" fillId="0" borderId="0" xfId="0" applyNumberFormat="1" applyFont="1"/>
    <xf numFmtId="49" fontId="7" fillId="0" borderId="1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6" xfId="0" applyBorder="1"/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/>
    <xf numFmtId="0" fontId="7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left"/>
    </xf>
    <xf numFmtId="49" fontId="7" fillId="0" borderId="3" xfId="0" applyNumberFormat="1" applyFont="1" applyBorder="1" applyAlignment="1" applyProtection="1">
      <alignment horizontal="left"/>
    </xf>
    <xf numFmtId="49" fontId="7" fillId="0" borderId="6" xfId="0" applyNumberFormat="1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/>
    <xf numFmtId="0" fontId="4" fillId="0" borderId="1" xfId="0" applyFont="1" applyBorder="1" applyAlignment="1" applyProtection="1">
      <alignment horizontal="center" vertical="center" wrapText="1"/>
    </xf>
    <xf numFmtId="2" fontId="12" fillId="0" borderId="0" xfId="0" applyNumberFormat="1" applyFont="1" applyAlignment="1" applyProtection="1">
      <alignment horizontal="center" vertical="top"/>
    </xf>
    <xf numFmtId="2" fontId="4" fillId="0" borderId="0" xfId="0" applyNumberFormat="1" applyFont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6" zoomScale="80" zoomScaleNormal="80" workbookViewId="0">
      <selection activeCell="Q2" sqref="Q1:Q1048576"/>
    </sheetView>
  </sheetViews>
  <sheetFormatPr defaultColWidth="8.7109375" defaultRowHeight="15" x14ac:dyDescent="0.25"/>
  <cols>
    <col min="1" max="1" width="21.85546875" customWidth="1"/>
    <col min="2" max="2" width="18.85546875" customWidth="1"/>
    <col min="3" max="3" width="14.28515625" customWidth="1"/>
    <col min="4" max="4" width="19.5703125" customWidth="1"/>
    <col min="6" max="6" width="8.7109375" style="97"/>
    <col min="12" max="12" width="9.85546875" customWidth="1"/>
    <col min="14" max="14" width="9.85546875" customWidth="1"/>
    <col min="16" max="16" width="39.5703125" customWidth="1"/>
    <col min="17" max="17" width="38.5703125" customWidth="1"/>
    <col min="256" max="256" width="21.85546875" customWidth="1"/>
    <col min="257" max="257" width="15.85546875" customWidth="1"/>
    <col min="258" max="258" width="14.28515625" customWidth="1"/>
    <col min="259" max="259" width="19.5703125" customWidth="1"/>
    <col min="267" max="267" width="9.85546875" customWidth="1"/>
    <col min="269" max="269" width="9.85546875" customWidth="1"/>
    <col min="271" max="271" width="9.85546875" customWidth="1"/>
    <col min="272" max="272" width="13.140625" customWidth="1"/>
    <col min="273" max="273" width="38.5703125" customWidth="1"/>
    <col min="512" max="512" width="21.85546875" customWidth="1"/>
    <col min="513" max="513" width="15.85546875" customWidth="1"/>
    <col min="514" max="514" width="14.28515625" customWidth="1"/>
    <col min="515" max="515" width="19.5703125" customWidth="1"/>
    <col min="523" max="523" width="9.85546875" customWidth="1"/>
    <col min="525" max="525" width="9.85546875" customWidth="1"/>
    <col min="527" max="527" width="9.85546875" customWidth="1"/>
    <col min="528" max="528" width="13.140625" customWidth="1"/>
    <col min="529" max="529" width="38.5703125" customWidth="1"/>
    <col min="768" max="768" width="21.85546875" customWidth="1"/>
    <col min="769" max="769" width="15.85546875" customWidth="1"/>
    <col min="770" max="770" width="14.28515625" customWidth="1"/>
    <col min="771" max="771" width="19.5703125" customWidth="1"/>
    <col min="779" max="779" width="9.85546875" customWidth="1"/>
    <col min="781" max="781" width="9.85546875" customWidth="1"/>
    <col min="783" max="783" width="9.85546875" customWidth="1"/>
    <col min="784" max="784" width="13.140625" customWidth="1"/>
    <col min="785" max="785" width="38.5703125" customWidth="1"/>
    <col min="1024" max="1024" width="21.85546875" customWidth="1"/>
    <col min="1025" max="1025" width="15.85546875" customWidth="1"/>
    <col min="1026" max="1026" width="14.28515625" customWidth="1"/>
    <col min="1027" max="1027" width="19.5703125" customWidth="1"/>
    <col min="1035" max="1035" width="9.85546875" customWidth="1"/>
    <col min="1037" max="1037" width="9.85546875" customWidth="1"/>
    <col min="1039" max="1039" width="9.85546875" customWidth="1"/>
    <col min="1040" max="1040" width="13.140625" customWidth="1"/>
    <col min="1041" max="1041" width="38.5703125" customWidth="1"/>
    <col min="1280" max="1280" width="21.85546875" customWidth="1"/>
    <col min="1281" max="1281" width="15.85546875" customWidth="1"/>
    <col min="1282" max="1282" width="14.28515625" customWidth="1"/>
    <col min="1283" max="1283" width="19.5703125" customWidth="1"/>
    <col min="1291" max="1291" width="9.85546875" customWidth="1"/>
    <col min="1293" max="1293" width="9.85546875" customWidth="1"/>
    <col min="1295" max="1295" width="9.85546875" customWidth="1"/>
    <col min="1296" max="1296" width="13.140625" customWidth="1"/>
    <col min="1297" max="1297" width="38.5703125" customWidth="1"/>
    <col min="1536" max="1536" width="21.85546875" customWidth="1"/>
    <col min="1537" max="1537" width="15.85546875" customWidth="1"/>
    <col min="1538" max="1538" width="14.28515625" customWidth="1"/>
    <col min="1539" max="1539" width="19.5703125" customWidth="1"/>
    <col min="1547" max="1547" width="9.85546875" customWidth="1"/>
    <col min="1549" max="1549" width="9.85546875" customWidth="1"/>
    <col min="1551" max="1551" width="9.85546875" customWidth="1"/>
    <col min="1552" max="1552" width="13.140625" customWidth="1"/>
    <col min="1553" max="1553" width="38.5703125" customWidth="1"/>
    <col min="1792" max="1792" width="21.85546875" customWidth="1"/>
    <col min="1793" max="1793" width="15.85546875" customWidth="1"/>
    <col min="1794" max="1794" width="14.28515625" customWidth="1"/>
    <col min="1795" max="1795" width="19.5703125" customWidth="1"/>
    <col min="1803" max="1803" width="9.85546875" customWidth="1"/>
    <col min="1805" max="1805" width="9.85546875" customWidth="1"/>
    <col min="1807" max="1807" width="9.85546875" customWidth="1"/>
    <col min="1808" max="1808" width="13.140625" customWidth="1"/>
    <col min="1809" max="1809" width="38.5703125" customWidth="1"/>
    <col min="2048" max="2048" width="21.85546875" customWidth="1"/>
    <col min="2049" max="2049" width="15.85546875" customWidth="1"/>
    <col min="2050" max="2050" width="14.28515625" customWidth="1"/>
    <col min="2051" max="2051" width="19.5703125" customWidth="1"/>
    <col min="2059" max="2059" width="9.85546875" customWidth="1"/>
    <col min="2061" max="2061" width="9.85546875" customWidth="1"/>
    <col min="2063" max="2063" width="9.85546875" customWidth="1"/>
    <col min="2064" max="2064" width="13.140625" customWidth="1"/>
    <col min="2065" max="2065" width="38.5703125" customWidth="1"/>
    <col min="2304" max="2304" width="21.85546875" customWidth="1"/>
    <col min="2305" max="2305" width="15.85546875" customWidth="1"/>
    <col min="2306" max="2306" width="14.28515625" customWidth="1"/>
    <col min="2307" max="2307" width="19.5703125" customWidth="1"/>
    <col min="2315" max="2315" width="9.85546875" customWidth="1"/>
    <col min="2317" max="2317" width="9.85546875" customWidth="1"/>
    <col min="2319" max="2319" width="9.85546875" customWidth="1"/>
    <col min="2320" max="2320" width="13.140625" customWidth="1"/>
    <col min="2321" max="2321" width="38.5703125" customWidth="1"/>
    <col min="2560" max="2560" width="21.85546875" customWidth="1"/>
    <col min="2561" max="2561" width="15.85546875" customWidth="1"/>
    <col min="2562" max="2562" width="14.28515625" customWidth="1"/>
    <col min="2563" max="2563" width="19.5703125" customWidth="1"/>
    <col min="2571" max="2571" width="9.85546875" customWidth="1"/>
    <col min="2573" max="2573" width="9.85546875" customWidth="1"/>
    <col min="2575" max="2575" width="9.85546875" customWidth="1"/>
    <col min="2576" max="2576" width="13.140625" customWidth="1"/>
    <col min="2577" max="2577" width="38.5703125" customWidth="1"/>
    <col min="2816" max="2816" width="21.85546875" customWidth="1"/>
    <col min="2817" max="2817" width="15.85546875" customWidth="1"/>
    <col min="2818" max="2818" width="14.28515625" customWidth="1"/>
    <col min="2819" max="2819" width="19.5703125" customWidth="1"/>
    <col min="2827" max="2827" width="9.85546875" customWidth="1"/>
    <col min="2829" max="2829" width="9.85546875" customWidth="1"/>
    <col min="2831" max="2831" width="9.85546875" customWidth="1"/>
    <col min="2832" max="2832" width="13.140625" customWidth="1"/>
    <col min="2833" max="2833" width="38.5703125" customWidth="1"/>
    <col min="3072" max="3072" width="21.85546875" customWidth="1"/>
    <col min="3073" max="3073" width="15.85546875" customWidth="1"/>
    <col min="3074" max="3074" width="14.28515625" customWidth="1"/>
    <col min="3075" max="3075" width="19.5703125" customWidth="1"/>
    <col min="3083" max="3083" width="9.85546875" customWidth="1"/>
    <col min="3085" max="3085" width="9.85546875" customWidth="1"/>
    <col min="3087" max="3087" width="9.85546875" customWidth="1"/>
    <col min="3088" max="3088" width="13.140625" customWidth="1"/>
    <col min="3089" max="3089" width="38.5703125" customWidth="1"/>
    <col min="3328" max="3328" width="21.85546875" customWidth="1"/>
    <col min="3329" max="3329" width="15.85546875" customWidth="1"/>
    <col min="3330" max="3330" width="14.28515625" customWidth="1"/>
    <col min="3331" max="3331" width="19.5703125" customWidth="1"/>
    <col min="3339" max="3339" width="9.85546875" customWidth="1"/>
    <col min="3341" max="3341" width="9.85546875" customWidth="1"/>
    <col min="3343" max="3343" width="9.85546875" customWidth="1"/>
    <col min="3344" max="3344" width="13.140625" customWidth="1"/>
    <col min="3345" max="3345" width="38.5703125" customWidth="1"/>
    <col min="3584" max="3584" width="21.85546875" customWidth="1"/>
    <col min="3585" max="3585" width="15.85546875" customWidth="1"/>
    <col min="3586" max="3586" width="14.28515625" customWidth="1"/>
    <col min="3587" max="3587" width="19.5703125" customWidth="1"/>
    <col min="3595" max="3595" width="9.85546875" customWidth="1"/>
    <col min="3597" max="3597" width="9.85546875" customWidth="1"/>
    <col min="3599" max="3599" width="9.85546875" customWidth="1"/>
    <col min="3600" max="3600" width="13.140625" customWidth="1"/>
    <col min="3601" max="3601" width="38.5703125" customWidth="1"/>
    <col min="3840" max="3840" width="21.85546875" customWidth="1"/>
    <col min="3841" max="3841" width="15.85546875" customWidth="1"/>
    <col min="3842" max="3842" width="14.28515625" customWidth="1"/>
    <col min="3843" max="3843" width="19.5703125" customWidth="1"/>
    <col min="3851" max="3851" width="9.85546875" customWidth="1"/>
    <col min="3853" max="3853" width="9.85546875" customWidth="1"/>
    <col min="3855" max="3855" width="9.85546875" customWidth="1"/>
    <col min="3856" max="3856" width="13.140625" customWidth="1"/>
    <col min="3857" max="3857" width="38.5703125" customWidth="1"/>
    <col min="4096" max="4096" width="21.85546875" customWidth="1"/>
    <col min="4097" max="4097" width="15.85546875" customWidth="1"/>
    <col min="4098" max="4098" width="14.28515625" customWidth="1"/>
    <col min="4099" max="4099" width="19.5703125" customWidth="1"/>
    <col min="4107" max="4107" width="9.85546875" customWidth="1"/>
    <col min="4109" max="4109" width="9.85546875" customWidth="1"/>
    <col min="4111" max="4111" width="9.85546875" customWidth="1"/>
    <col min="4112" max="4112" width="13.140625" customWidth="1"/>
    <col min="4113" max="4113" width="38.5703125" customWidth="1"/>
    <col min="4352" max="4352" width="21.85546875" customWidth="1"/>
    <col min="4353" max="4353" width="15.85546875" customWidth="1"/>
    <col min="4354" max="4354" width="14.28515625" customWidth="1"/>
    <col min="4355" max="4355" width="19.5703125" customWidth="1"/>
    <col min="4363" max="4363" width="9.85546875" customWidth="1"/>
    <col min="4365" max="4365" width="9.85546875" customWidth="1"/>
    <col min="4367" max="4367" width="9.85546875" customWidth="1"/>
    <col min="4368" max="4368" width="13.140625" customWidth="1"/>
    <col min="4369" max="4369" width="38.5703125" customWidth="1"/>
    <col min="4608" max="4608" width="21.85546875" customWidth="1"/>
    <col min="4609" max="4609" width="15.85546875" customWidth="1"/>
    <col min="4610" max="4610" width="14.28515625" customWidth="1"/>
    <col min="4611" max="4611" width="19.5703125" customWidth="1"/>
    <col min="4619" max="4619" width="9.85546875" customWidth="1"/>
    <col min="4621" max="4621" width="9.85546875" customWidth="1"/>
    <col min="4623" max="4623" width="9.85546875" customWidth="1"/>
    <col min="4624" max="4624" width="13.140625" customWidth="1"/>
    <col min="4625" max="4625" width="38.5703125" customWidth="1"/>
    <col min="4864" max="4864" width="21.85546875" customWidth="1"/>
    <col min="4865" max="4865" width="15.85546875" customWidth="1"/>
    <col min="4866" max="4866" width="14.28515625" customWidth="1"/>
    <col min="4867" max="4867" width="19.5703125" customWidth="1"/>
    <col min="4875" max="4875" width="9.85546875" customWidth="1"/>
    <col min="4877" max="4877" width="9.85546875" customWidth="1"/>
    <col min="4879" max="4879" width="9.85546875" customWidth="1"/>
    <col min="4880" max="4880" width="13.140625" customWidth="1"/>
    <col min="4881" max="4881" width="38.5703125" customWidth="1"/>
    <col min="5120" max="5120" width="21.85546875" customWidth="1"/>
    <col min="5121" max="5121" width="15.85546875" customWidth="1"/>
    <col min="5122" max="5122" width="14.28515625" customWidth="1"/>
    <col min="5123" max="5123" width="19.5703125" customWidth="1"/>
    <col min="5131" max="5131" width="9.85546875" customWidth="1"/>
    <col min="5133" max="5133" width="9.85546875" customWidth="1"/>
    <col min="5135" max="5135" width="9.85546875" customWidth="1"/>
    <col min="5136" max="5136" width="13.140625" customWidth="1"/>
    <col min="5137" max="5137" width="38.5703125" customWidth="1"/>
    <col min="5376" max="5376" width="21.85546875" customWidth="1"/>
    <col min="5377" max="5377" width="15.85546875" customWidth="1"/>
    <col min="5378" max="5378" width="14.28515625" customWidth="1"/>
    <col min="5379" max="5379" width="19.5703125" customWidth="1"/>
    <col min="5387" max="5387" width="9.85546875" customWidth="1"/>
    <col min="5389" max="5389" width="9.85546875" customWidth="1"/>
    <col min="5391" max="5391" width="9.85546875" customWidth="1"/>
    <col min="5392" max="5392" width="13.140625" customWidth="1"/>
    <col min="5393" max="5393" width="38.5703125" customWidth="1"/>
    <col min="5632" max="5632" width="21.85546875" customWidth="1"/>
    <col min="5633" max="5633" width="15.85546875" customWidth="1"/>
    <col min="5634" max="5634" width="14.28515625" customWidth="1"/>
    <col min="5635" max="5635" width="19.5703125" customWidth="1"/>
    <col min="5643" max="5643" width="9.85546875" customWidth="1"/>
    <col min="5645" max="5645" width="9.85546875" customWidth="1"/>
    <col min="5647" max="5647" width="9.85546875" customWidth="1"/>
    <col min="5648" max="5648" width="13.140625" customWidth="1"/>
    <col min="5649" max="5649" width="38.5703125" customWidth="1"/>
    <col min="5888" max="5888" width="21.85546875" customWidth="1"/>
    <col min="5889" max="5889" width="15.85546875" customWidth="1"/>
    <col min="5890" max="5890" width="14.28515625" customWidth="1"/>
    <col min="5891" max="5891" width="19.5703125" customWidth="1"/>
    <col min="5899" max="5899" width="9.85546875" customWidth="1"/>
    <col min="5901" max="5901" width="9.85546875" customWidth="1"/>
    <col min="5903" max="5903" width="9.85546875" customWidth="1"/>
    <col min="5904" max="5904" width="13.140625" customWidth="1"/>
    <col min="5905" max="5905" width="38.5703125" customWidth="1"/>
    <col min="6144" max="6144" width="21.85546875" customWidth="1"/>
    <col min="6145" max="6145" width="15.85546875" customWidth="1"/>
    <col min="6146" max="6146" width="14.28515625" customWidth="1"/>
    <col min="6147" max="6147" width="19.5703125" customWidth="1"/>
    <col min="6155" max="6155" width="9.85546875" customWidth="1"/>
    <col min="6157" max="6157" width="9.85546875" customWidth="1"/>
    <col min="6159" max="6159" width="9.85546875" customWidth="1"/>
    <col min="6160" max="6160" width="13.140625" customWidth="1"/>
    <col min="6161" max="6161" width="38.5703125" customWidth="1"/>
    <col min="6400" max="6400" width="21.85546875" customWidth="1"/>
    <col min="6401" max="6401" width="15.85546875" customWidth="1"/>
    <col min="6402" max="6402" width="14.28515625" customWidth="1"/>
    <col min="6403" max="6403" width="19.5703125" customWidth="1"/>
    <col min="6411" max="6411" width="9.85546875" customWidth="1"/>
    <col min="6413" max="6413" width="9.85546875" customWidth="1"/>
    <col min="6415" max="6415" width="9.85546875" customWidth="1"/>
    <col min="6416" max="6416" width="13.140625" customWidth="1"/>
    <col min="6417" max="6417" width="38.5703125" customWidth="1"/>
    <col min="6656" max="6656" width="21.85546875" customWidth="1"/>
    <col min="6657" max="6657" width="15.85546875" customWidth="1"/>
    <col min="6658" max="6658" width="14.28515625" customWidth="1"/>
    <col min="6659" max="6659" width="19.5703125" customWidth="1"/>
    <col min="6667" max="6667" width="9.85546875" customWidth="1"/>
    <col min="6669" max="6669" width="9.85546875" customWidth="1"/>
    <col min="6671" max="6671" width="9.85546875" customWidth="1"/>
    <col min="6672" max="6672" width="13.140625" customWidth="1"/>
    <col min="6673" max="6673" width="38.5703125" customWidth="1"/>
    <col min="6912" max="6912" width="21.85546875" customWidth="1"/>
    <col min="6913" max="6913" width="15.85546875" customWidth="1"/>
    <col min="6914" max="6914" width="14.28515625" customWidth="1"/>
    <col min="6915" max="6915" width="19.5703125" customWidth="1"/>
    <col min="6923" max="6923" width="9.85546875" customWidth="1"/>
    <col min="6925" max="6925" width="9.85546875" customWidth="1"/>
    <col min="6927" max="6927" width="9.85546875" customWidth="1"/>
    <col min="6928" max="6928" width="13.140625" customWidth="1"/>
    <col min="6929" max="6929" width="38.5703125" customWidth="1"/>
    <col min="7168" max="7168" width="21.85546875" customWidth="1"/>
    <col min="7169" max="7169" width="15.85546875" customWidth="1"/>
    <col min="7170" max="7170" width="14.28515625" customWidth="1"/>
    <col min="7171" max="7171" width="19.5703125" customWidth="1"/>
    <col min="7179" max="7179" width="9.85546875" customWidth="1"/>
    <col min="7181" max="7181" width="9.85546875" customWidth="1"/>
    <col min="7183" max="7183" width="9.85546875" customWidth="1"/>
    <col min="7184" max="7184" width="13.140625" customWidth="1"/>
    <col min="7185" max="7185" width="38.5703125" customWidth="1"/>
    <col min="7424" max="7424" width="21.85546875" customWidth="1"/>
    <col min="7425" max="7425" width="15.85546875" customWidth="1"/>
    <col min="7426" max="7426" width="14.28515625" customWidth="1"/>
    <col min="7427" max="7427" width="19.5703125" customWidth="1"/>
    <col min="7435" max="7435" width="9.85546875" customWidth="1"/>
    <col min="7437" max="7437" width="9.85546875" customWidth="1"/>
    <col min="7439" max="7439" width="9.85546875" customWidth="1"/>
    <col min="7440" max="7440" width="13.140625" customWidth="1"/>
    <col min="7441" max="7441" width="38.5703125" customWidth="1"/>
    <col min="7680" max="7680" width="21.85546875" customWidth="1"/>
    <col min="7681" max="7681" width="15.85546875" customWidth="1"/>
    <col min="7682" max="7682" width="14.28515625" customWidth="1"/>
    <col min="7683" max="7683" width="19.5703125" customWidth="1"/>
    <col min="7691" max="7691" width="9.85546875" customWidth="1"/>
    <col min="7693" max="7693" width="9.85546875" customWidth="1"/>
    <col min="7695" max="7695" width="9.85546875" customWidth="1"/>
    <col min="7696" max="7696" width="13.140625" customWidth="1"/>
    <col min="7697" max="7697" width="38.5703125" customWidth="1"/>
    <col min="7936" max="7936" width="21.85546875" customWidth="1"/>
    <col min="7937" max="7937" width="15.85546875" customWidth="1"/>
    <col min="7938" max="7938" width="14.28515625" customWidth="1"/>
    <col min="7939" max="7939" width="19.5703125" customWidth="1"/>
    <col min="7947" max="7947" width="9.85546875" customWidth="1"/>
    <col min="7949" max="7949" width="9.85546875" customWidth="1"/>
    <col min="7951" max="7951" width="9.85546875" customWidth="1"/>
    <col min="7952" max="7952" width="13.140625" customWidth="1"/>
    <col min="7953" max="7953" width="38.5703125" customWidth="1"/>
    <col min="8192" max="8192" width="21.85546875" customWidth="1"/>
    <col min="8193" max="8193" width="15.85546875" customWidth="1"/>
    <col min="8194" max="8194" width="14.28515625" customWidth="1"/>
    <col min="8195" max="8195" width="19.5703125" customWidth="1"/>
    <col min="8203" max="8203" width="9.85546875" customWidth="1"/>
    <col min="8205" max="8205" width="9.85546875" customWidth="1"/>
    <col min="8207" max="8207" width="9.85546875" customWidth="1"/>
    <col min="8208" max="8208" width="13.140625" customWidth="1"/>
    <col min="8209" max="8209" width="38.5703125" customWidth="1"/>
    <col min="8448" max="8448" width="21.85546875" customWidth="1"/>
    <col min="8449" max="8449" width="15.85546875" customWidth="1"/>
    <col min="8450" max="8450" width="14.28515625" customWidth="1"/>
    <col min="8451" max="8451" width="19.5703125" customWidth="1"/>
    <col min="8459" max="8459" width="9.85546875" customWidth="1"/>
    <col min="8461" max="8461" width="9.85546875" customWidth="1"/>
    <col min="8463" max="8463" width="9.85546875" customWidth="1"/>
    <col min="8464" max="8464" width="13.140625" customWidth="1"/>
    <col min="8465" max="8465" width="38.5703125" customWidth="1"/>
    <col min="8704" max="8704" width="21.85546875" customWidth="1"/>
    <col min="8705" max="8705" width="15.85546875" customWidth="1"/>
    <col min="8706" max="8706" width="14.28515625" customWidth="1"/>
    <col min="8707" max="8707" width="19.5703125" customWidth="1"/>
    <col min="8715" max="8715" width="9.85546875" customWidth="1"/>
    <col min="8717" max="8717" width="9.85546875" customWidth="1"/>
    <col min="8719" max="8719" width="9.85546875" customWidth="1"/>
    <col min="8720" max="8720" width="13.140625" customWidth="1"/>
    <col min="8721" max="8721" width="38.5703125" customWidth="1"/>
    <col min="8960" max="8960" width="21.85546875" customWidth="1"/>
    <col min="8961" max="8961" width="15.85546875" customWidth="1"/>
    <col min="8962" max="8962" width="14.28515625" customWidth="1"/>
    <col min="8963" max="8963" width="19.5703125" customWidth="1"/>
    <col min="8971" max="8971" width="9.85546875" customWidth="1"/>
    <col min="8973" max="8973" width="9.85546875" customWidth="1"/>
    <col min="8975" max="8975" width="9.85546875" customWidth="1"/>
    <col min="8976" max="8976" width="13.140625" customWidth="1"/>
    <col min="8977" max="8977" width="38.5703125" customWidth="1"/>
    <col min="9216" max="9216" width="21.85546875" customWidth="1"/>
    <col min="9217" max="9217" width="15.85546875" customWidth="1"/>
    <col min="9218" max="9218" width="14.28515625" customWidth="1"/>
    <col min="9219" max="9219" width="19.5703125" customWidth="1"/>
    <col min="9227" max="9227" width="9.85546875" customWidth="1"/>
    <col min="9229" max="9229" width="9.85546875" customWidth="1"/>
    <col min="9231" max="9231" width="9.85546875" customWidth="1"/>
    <col min="9232" max="9232" width="13.140625" customWidth="1"/>
    <col min="9233" max="9233" width="38.5703125" customWidth="1"/>
    <col min="9472" max="9472" width="21.85546875" customWidth="1"/>
    <col min="9473" max="9473" width="15.85546875" customWidth="1"/>
    <col min="9474" max="9474" width="14.28515625" customWidth="1"/>
    <col min="9475" max="9475" width="19.5703125" customWidth="1"/>
    <col min="9483" max="9483" width="9.85546875" customWidth="1"/>
    <col min="9485" max="9485" width="9.85546875" customWidth="1"/>
    <col min="9487" max="9487" width="9.85546875" customWidth="1"/>
    <col min="9488" max="9488" width="13.140625" customWidth="1"/>
    <col min="9489" max="9489" width="38.5703125" customWidth="1"/>
    <col min="9728" max="9728" width="21.85546875" customWidth="1"/>
    <col min="9729" max="9729" width="15.85546875" customWidth="1"/>
    <col min="9730" max="9730" width="14.28515625" customWidth="1"/>
    <col min="9731" max="9731" width="19.5703125" customWidth="1"/>
    <col min="9739" max="9739" width="9.85546875" customWidth="1"/>
    <col min="9741" max="9741" width="9.85546875" customWidth="1"/>
    <col min="9743" max="9743" width="9.85546875" customWidth="1"/>
    <col min="9744" max="9744" width="13.140625" customWidth="1"/>
    <col min="9745" max="9745" width="38.5703125" customWidth="1"/>
    <col min="9984" max="9984" width="21.85546875" customWidth="1"/>
    <col min="9985" max="9985" width="15.85546875" customWidth="1"/>
    <col min="9986" max="9986" width="14.28515625" customWidth="1"/>
    <col min="9987" max="9987" width="19.5703125" customWidth="1"/>
    <col min="9995" max="9995" width="9.85546875" customWidth="1"/>
    <col min="9997" max="9997" width="9.85546875" customWidth="1"/>
    <col min="9999" max="9999" width="9.85546875" customWidth="1"/>
    <col min="10000" max="10000" width="13.140625" customWidth="1"/>
    <col min="10001" max="10001" width="38.5703125" customWidth="1"/>
    <col min="10240" max="10240" width="21.85546875" customWidth="1"/>
    <col min="10241" max="10241" width="15.85546875" customWidth="1"/>
    <col min="10242" max="10242" width="14.28515625" customWidth="1"/>
    <col min="10243" max="10243" width="19.5703125" customWidth="1"/>
    <col min="10251" max="10251" width="9.85546875" customWidth="1"/>
    <col min="10253" max="10253" width="9.85546875" customWidth="1"/>
    <col min="10255" max="10255" width="9.85546875" customWidth="1"/>
    <col min="10256" max="10256" width="13.140625" customWidth="1"/>
    <col min="10257" max="10257" width="38.5703125" customWidth="1"/>
    <col min="10496" max="10496" width="21.85546875" customWidth="1"/>
    <col min="10497" max="10497" width="15.85546875" customWidth="1"/>
    <col min="10498" max="10498" width="14.28515625" customWidth="1"/>
    <col min="10499" max="10499" width="19.5703125" customWidth="1"/>
    <col min="10507" max="10507" width="9.85546875" customWidth="1"/>
    <col min="10509" max="10509" width="9.85546875" customWidth="1"/>
    <col min="10511" max="10511" width="9.85546875" customWidth="1"/>
    <col min="10512" max="10512" width="13.140625" customWidth="1"/>
    <col min="10513" max="10513" width="38.5703125" customWidth="1"/>
    <col min="10752" max="10752" width="21.85546875" customWidth="1"/>
    <col min="10753" max="10753" width="15.85546875" customWidth="1"/>
    <col min="10754" max="10754" width="14.28515625" customWidth="1"/>
    <col min="10755" max="10755" width="19.5703125" customWidth="1"/>
    <col min="10763" max="10763" width="9.85546875" customWidth="1"/>
    <col min="10765" max="10765" width="9.85546875" customWidth="1"/>
    <col min="10767" max="10767" width="9.85546875" customWidth="1"/>
    <col min="10768" max="10768" width="13.140625" customWidth="1"/>
    <col min="10769" max="10769" width="38.5703125" customWidth="1"/>
    <col min="11008" max="11008" width="21.85546875" customWidth="1"/>
    <col min="11009" max="11009" width="15.85546875" customWidth="1"/>
    <col min="11010" max="11010" width="14.28515625" customWidth="1"/>
    <col min="11011" max="11011" width="19.5703125" customWidth="1"/>
    <col min="11019" max="11019" width="9.85546875" customWidth="1"/>
    <col min="11021" max="11021" width="9.85546875" customWidth="1"/>
    <col min="11023" max="11023" width="9.85546875" customWidth="1"/>
    <col min="11024" max="11024" width="13.140625" customWidth="1"/>
    <col min="11025" max="11025" width="38.5703125" customWidth="1"/>
    <col min="11264" max="11264" width="21.85546875" customWidth="1"/>
    <col min="11265" max="11265" width="15.85546875" customWidth="1"/>
    <col min="11266" max="11266" width="14.28515625" customWidth="1"/>
    <col min="11267" max="11267" width="19.5703125" customWidth="1"/>
    <col min="11275" max="11275" width="9.85546875" customWidth="1"/>
    <col min="11277" max="11277" width="9.85546875" customWidth="1"/>
    <col min="11279" max="11279" width="9.85546875" customWidth="1"/>
    <col min="11280" max="11280" width="13.140625" customWidth="1"/>
    <col min="11281" max="11281" width="38.5703125" customWidth="1"/>
    <col min="11520" max="11520" width="21.85546875" customWidth="1"/>
    <col min="11521" max="11521" width="15.85546875" customWidth="1"/>
    <col min="11522" max="11522" width="14.28515625" customWidth="1"/>
    <col min="11523" max="11523" width="19.5703125" customWidth="1"/>
    <col min="11531" max="11531" width="9.85546875" customWidth="1"/>
    <col min="11533" max="11533" width="9.85546875" customWidth="1"/>
    <col min="11535" max="11535" width="9.85546875" customWidth="1"/>
    <col min="11536" max="11536" width="13.140625" customWidth="1"/>
    <col min="11537" max="11537" width="38.5703125" customWidth="1"/>
    <col min="11776" max="11776" width="21.85546875" customWidth="1"/>
    <col min="11777" max="11777" width="15.85546875" customWidth="1"/>
    <col min="11778" max="11778" width="14.28515625" customWidth="1"/>
    <col min="11779" max="11779" width="19.5703125" customWidth="1"/>
    <col min="11787" max="11787" width="9.85546875" customWidth="1"/>
    <col min="11789" max="11789" width="9.85546875" customWidth="1"/>
    <col min="11791" max="11791" width="9.85546875" customWidth="1"/>
    <col min="11792" max="11792" width="13.140625" customWidth="1"/>
    <col min="11793" max="11793" width="38.5703125" customWidth="1"/>
    <col min="12032" max="12032" width="21.85546875" customWidth="1"/>
    <col min="12033" max="12033" width="15.85546875" customWidth="1"/>
    <col min="12034" max="12034" width="14.28515625" customWidth="1"/>
    <col min="12035" max="12035" width="19.5703125" customWidth="1"/>
    <col min="12043" max="12043" width="9.85546875" customWidth="1"/>
    <col min="12045" max="12045" width="9.85546875" customWidth="1"/>
    <col min="12047" max="12047" width="9.85546875" customWidth="1"/>
    <col min="12048" max="12048" width="13.140625" customWidth="1"/>
    <col min="12049" max="12049" width="38.5703125" customWidth="1"/>
    <col min="12288" max="12288" width="21.85546875" customWidth="1"/>
    <col min="12289" max="12289" width="15.85546875" customWidth="1"/>
    <col min="12290" max="12290" width="14.28515625" customWidth="1"/>
    <col min="12291" max="12291" width="19.5703125" customWidth="1"/>
    <col min="12299" max="12299" width="9.85546875" customWidth="1"/>
    <col min="12301" max="12301" width="9.85546875" customWidth="1"/>
    <col min="12303" max="12303" width="9.85546875" customWidth="1"/>
    <col min="12304" max="12304" width="13.140625" customWidth="1"/>
    <col min="12305" max="12305" width="38.5703125" customWidth="1"/>
    <col min="12544" max="12544" width="21.85546875" customWidth="1"/>
    <col min="12545" max="12545" width="15.85546875" customWidth="1"/>
    <col min="12546" max="12546" width="14.28515625" customWidth="1"/>
    <col min="12547" max="12547" width="19.5703125" customWidth="1"/>
    <col min="12555" max="12555" width="9.85546875" customWidth="1"/>
    <col min="12557" max="12557" width="9.85546875" customWidth="1"/>
    <col min="12559" max="12559" width="9.85546875" customWidth="1"/>
    <col min="12560" max="12560" width="13.140625" customWidth="1"/>
    <col min="12561" max="12561" width="38.5703125" customWidth="1"/>
    <col min="12800" max="12800" width="21.85546875" customWidth="1"/>
    <col min="12801" max="12801" width="15.85546875" customWidth="1"/>
    <col min="12802" max="12802" width="14.28515625" customWidth="1"/>
    <col min="12803" max="12803" width="19.5703125" customWidth="1"/>
    <col min="12811" max="12811" width="9.85546875" customWidth="1"/>
    <col min="12813" max="12813" width="9.85546875" customWidth="1"/>
    <col min="12815" max="12815" width="9.85546875" customWidth="1"/>
    <col min="12816" max="12816" width="13.140625" customWidth="1"/>
    <col min="12817" max="12817" width="38.5703125" customWidth="1"/>
    <col min="13056" max="13056" width="21.85546875" customWidth="1"/>
    <col min="13057" max="13057" width="15.85546875" customWidth="1"/>
    <col min="13058" max="13058" width="14.28515625" customWidth="1"/>
    <col min="13059" max="13059" width="19.5703125" customWidth="1"/>
    <col min="13067" max="13067" width="9.85546875" customWidth="1"/>
    <col min="13069" max="13069" width="9.85546875" customWidth="1"/>
    <col min="13071" max="13071" width="9.85546875" customWidth="1"/>
    <col min="13072" max="13072" width="13.140625" customWidth="1"/>
    <col min="13073" max="13073" width="38.5703125" customWidth="1"/>
    <col min="13312" max="13312" width="21.85546875" customWidth="1"/>
    <col min="13313" max="13313" width="15.85546875" customWidth="1"/>
    <col min="13314" max="13314" width="14.28515625" customWidth="1"/>
    <col min="13315" max="13315" width="19.5703125" customWidth="1"/>
    <col min="13323" max="13323" width="9.85546875" customWidth="1"/>
    <col min="13325" max="13325" width="9.85546875" customWidth="1"/>
    <col min="13327" max="13327" width="9.85546875" customWidth="1"/>
    <col min="13328" max="13328" width="13.140625" customWidth="1"/>
    <col min="13329" max="13329" width="38.5703125" customWidth="1"/>
    <col min="13568" max="13568" width="21.85546875" customWidth="1"/>
    <col min="13569" max="13569" width="15.85546875" customWidth="1"/>
    <col min="13570" max="13570" width="14.28515625" customWidth="1"/>
    <col min="13571" max="13571" width="19.5703125" customWidth="1"/>
    <col min="13579" max="13579" width="9.85546875" customWidth="1"/>
    <col min="13581" max="13581" width="9.85546875" customWidth="1"/>
    <col min="13583" max="13583" width="9.85546875" customWidth="1"/>
    <col min="13584" max="13584" width="13.140625" customWidth="1"/>
    <col min="13585" max="13585" width="38.5703125" customWidth="1"/>
    <col min="13824" max="13824" width="21.85546875" customWidth="1"/>
    <col min="13825" max="13825" width="15.85546875" customWidth="1"/>
    <col min="13826" max="13826" width="14.28515625" customWidth="1"/>
    <col min="13827" max="13827" width="19.5703125" customWidth="1"/>
    <col min="13835" max="13835" width="9.85546875" customWidth="1"/>
    <col min="13837" max="13837" width="9.85546875" customWidth="1"/>
    <col min="13839" max="13839" width="9.85546875" customWidth="1"/>
    <col min="13840" max="13840" width="13.140625" customWidth="1"/>
    <col min="13841" max="13841" width="38.5703125" customWidth="1"/>
    <col min="14080" max="14080" width="21.85546875" customWidth="1"/>
    <col min="14081" max="14081" width="15.85546875" customWidth="1"/>
    <col min="14082" max="14082" width="14.28515625" customWidth="1"/>
    <col min="14083" max="14083" width="19.5703125" customWidth="1"/>
    <col min="14091" max="14091" width="9.85546875" customWidth="1"/>
    <col min="14093" max="14093" width="9.85546875" customWidth="1"/>
    <col min="14095" max="14095" width="9.85546875" customWidth="1"/>
    <col min="14096" max="14096" width="13.140625" customWidth="1"/>
    <col min="14097" max="14097" width="38.5703125" customWidth="1"/>
    <col min="14336" max="14336" width="21.85546875" customWidth="1"/>
    <col min="14337" max="14337" width="15.85546875" customWidth="1"/>
    <col min="14338" max="14338" width="14.28515625" customWidth="1"/>
    <col min="14339" max="14339" width="19.5703125" customWidth="1"/>
    <col min="14347" max="14347" width="9.85546875" customWidth="1"/>
    <col min="14349" max="14349" width="9.85546875" customWidth="1"/>
    <col min="14351" max="14351" width="9.85546875" customWidth="1"/>
    <col min="14352" max="14352" width="13.140625" customWidth="1"/>
    <col min="14353" max="14353" width="38.5703125" customWidth="1"/>
    <col min="14592" max="14592" width="21.85546875" customWidth="1"/>
    <col min="14593" max="14593" width="15.85546875" customWidth="1"/>
    <col min="14594" max="14594" width="14.28515625" customWidth="1"/>
    <col min="14595" max="14595" width="19.5703125" customWidth="1"/>
    <col min="14603" max="14603" width="9.85546875" customWidth="1"/>
    <col min="14605" max="14605" width="9.85546875" customWidth="1"/>
    <col min="14607" max="14607" width="9.85546875" customWidth="1"/>
    <col min="14608" max="14608" width="13.140625" customWidth="1"/>
    <col min="14609" max="14609" width="38.5703125" customWidth="1"/>
    <col min="14848" max="14848" width="21.85546875" customWidth="1"/>
    <col min="14849" max="14849" width="15.85546875" customWidth="1"/>
    <col min="14850" max="14850" width="14.28515625" customWidth="1"/>
    <col min="14851" max="14851" width="19.5703125" customWidth="1"/>
    <col min="14859" max="14859" width="9.85546875" customWidth="1"/>
    <col min="14861" max="14861" width="9.85546875" customWidth="1"/>
    <col min="14863" max="14863" width="9.85546875" customWidth="1"/>
    <col min="14864" max="14864" width="13.140625" customWidth="1"/>
    <col min="14865" max="14865" width="38.5703125" customWidth="1"/>
    <col min="15104" max="15104" width="21.85546875" customWidth="1"/>
    <col min="15105" max="15105" width="15.85546875" customWidth="1"/>
    <col min="15106" max="15106" width="14.28515625" customWidth="1"/>
    <col min="15107" max="15107" width="19.5703125" customWidth="1"/>
    <col min="15115" max="15115" width="9.85546875" customWidth="1"/>
    <col min="15117" max="15117" width="9.85546875" customWidth="1"/>
    <col min="15119" max="15119" width="9.85546875" customWidth="1"/>
    <col min="15120" max="15120" width="13.140625" customWidth="1"/>
    <col min="15121" max="15121" width="38.5703125" customWidth="1"/>
    <col min="15360" max="15360" width="21.85546875" customWidth="1"/>
    <col min="15361" max="15361" width="15.85546875" customWidth="1"/>
    <col min="15362" max="15362" width="14.28515625" customWidth="1"/>
    <col min="15363" max="15363" width="19.5703125" customWidth="1"/>
    <col min="15371" max="15371" width="9.85546875" customWidth="1"/>
    <col min="15373" max="15373" width="9.85546875" customWidth="1"/>
    <col min="15375" max="15375" width="9.85546875" customWidth="1"/>
    <col min="15376" max="15376" width="13.140625" customWidth="1"/>
    <col min="15377" max="15377" width="38.5703125" customWidth="1"/>
    <col min="15616" max="15616" width="21.85546875" customWidth="1"/>
    <col min="15617" max="15617" width="15.85546875" customWidth="1"/>
    <col min="15618" max="15618" width="14.28515625" customWidth="1"/>
    <col min="15619" max="15619" width="19.5703125" customWidth="1"/>
    <col min="15627" max="15627" width="9.85546875" customWidth="1"/>
    <col min="15629" max="15629" width="9.85546875" customWidth="1"/>
    <col min="15631" max="15631" width="9.85546875" customWidth="1"/>
    <col min="15632" max="15632" width="13.140625" customWidth="1"/>
    <col min="15633" max="15633" width="38.5703125" customWidth="1"/>
    <col min="15872" max="15872" width="21.85546875" customWidth="1"/>
    <col min="15873" max="15873" width="15.85546875" customWidth="1"/>
    <col min="15874" max="15874" width="14.28515625" customWidth="1"/>
    <col min="15875" max="15875" width="19.5703125" customWidth="1"/>
    <col min="15883" max="15883" width="9.85546875" customWidth="1"/>
    <col min="15885" max="15885" width="9.85546875" customWidth="1"/>
    <col min="15887" max="15887" width="9.85546875" customWidth="1"/>
    <col min="15888" max="15888" width="13.140625" customWidth="1"/>
    <col min="15889" max="15889" width="38.5703125" customWidth="1"/>
    <col min="16128" max="16128" width="21.85546875" customWidth="1"/>
    <col min="16129" max="16129" width="15.85546875" customWidth="1"/>
    <col min="16130" max="16130" width="14.28515625" customWidth="1"/>
    <col min="16131" max="16131" width="19.5703125" customWidth="1"/>
    <col min="16139" max="16139" width="9.85546875" customWidth="1"/>
    <col min="16141" max="16141" width="9.85546875" customWidth="1"/>
    <col min="16143" max="16143" width="9.85546875" customWidth="1"/>
    <col min="16144" max="16144" width="13.140625" customWidth="1"/>
    <col min="16145" max="16145" width="38.5703125" customWidth="1"/>
  </cols>
  <sheetData>
    <row r="1" spans="1:17" ht="18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8.75" x14ac:dyDescent="0.25">
      <c r="A2" s="112" t="s">
        <v>1</v>
      </c>
      <c r="B2" s="112" t="s">
        <v>2</v>
      </c>
      <c r="C2" s="112" t="s">
        <v>3</v>
      </c>
      <c r="D2" s="112" t="s">
        <v>4</v>
      </c>
      <c r="E2" s="112" t="s">
        <v>5</v>
      </c>
      <c r="F2" s="113" t="s">
        <v>6</v>
      </c>
      <c r="G2" s="112" t="s">
        <v>7</v>
      </c>
      <c r="H2" s="112"/>
      <c r="I2" s="112"/>
      <c r="J2" s="112"/>
      <c r="K2" s="112"/>
      <c r="L2" s="112"/>
      <c r="M2" s="112" t="s">
        <v>8</v>
      </c>
      <c r="N2" s="112" t="s">
        <v>9</v>
      </c>
      <c r="O2" s="112" t="s">
        <v>10</v>
      </c>
      <c r="P2" s="112" t="s">
        <v>11</v>
      </c>
      <c r="Q2" s="98"/>
    </row>
    <row r="3" spans="1:17" ht="18.75" x14ac:dyDescent="0.3">
      <c r="A3" s="112"/>
      <c r="B3" s="112"/>
      <c r="C3" s="112"/>
      <c r="D3" s="112"/>
      <c r="E3" s="112"/>
      <c r="F3" s="113"/>
      <c r="G3" s="114" t="s">
        <v>12</v>
      </c>
      <c r="H3" s="114"/>
      <c r="I3" s="114" t="s">
        <v>13</v>
      </c>
      <c r="J3" s="114"/>
      <c r="K3" s="114" t="s">
        <v>14</v>
      </c>
      <c r="L3" s="114"/>
      <c r="M3" s="112"/>
      <c r="N3" s="112"/>
      <c r="O3" s="112"/>
      <c r="P3" s="112"/>
      <c r="Q3" s="98"/>
    </row>
    <row r="4" spans="1:17" ht="18.75" x14ac:dyDescent="0.3">
      <c r="A4" s="112"/>
      <c r="B4" s="112"/>
      <c r="C4" s="112"/>
      <c r="D4" s="112"/>
      <c r="E4" s="112"/>
      <c r="F4" s="113"/>
      <c r="G4" s="1" t="s">
        <v>15</v>
      </c>
      <c r="H4" s="1" t="s">
        <v>16</v>
      </c>
      <c r="I4" s="1" t="s">
        <v>15</v>
      </c>
      <c r="J4" s="1" t="s">
        <v>16</v>
      </c>
      <c r="K4" s="1" t="s">
        <v>15</v>
      </c>
      <c r="L4" s="1" t="s">
        <v>16</v>
      </c>
      <c r="M4" s="112"/>
      <c r="N4" s="112"/>
      <c r="O4" s="112"/>
      <c r="P4" s="112"/>
      <c r="Q4" s="98"/>
    </row>
    <row r="5" spans="1:17" ht="18.75" x14ac:dyDescent="0.3">
      <c r="A5" s="1" t="s">
        <v>17</v>
      </c>
      <c r="B5" s="1" t="s">
        <v>18</v>
      </c>
      <c r="C5" s="1" t="s">
        <v>19</v>
      </c>
      <c r="D5" s="1" t="s">
        <v>20</v>
      </c>
      <c r="E5" s="1">
        <v>7</v>
      </c>
      <c r="F5" s="101" t="s">
        <v>508</v>
      </c>
      <c r="G5" s="1">
        <v>25</v>
      </c>
      <c r="H5" s="1">
        <f t="shared" ref="H5:H16" si="0">30*G5/40</f>
        <v>18.75</v>
      </c>
      <c r="I5" s="1">
        <v>17.18</v>
      </c>
      <c r="J5" s="3">
        <f t="shared" ref="J5:J16" si="1">35*15.53/I5</f>
        <v>31.638533178114084</v>
      </c>
      <c r="K5" s="1">
        <v>24.68</v>
      </c>
      <c r="L5" s="4">
        <f t="shared" ref="L5:L16" si="2">35*24.68/K5</f>
        <v>35</v>
      </c>
      <c r="M5" s="1"/>
      <c r="N5" s="3">
        <f t="shared" ref="N5:N16" si="3">H5+J5+L5+M5</f>
        <v>85.388533178114088</v>
      </c>
      <c r="O5" s="1" t="s">
        <v>21</v>
      </c>
      <c r="P5" s="1" t="s">
        <v>22</v>
      </c>
      <c r="Q5" s="98"/>
    </row>
    <row r="6" spans="1:17" ht="18.75" x14ac:dyDescent="0.3">
      <c r="A6" s="1" t="s">
        <v>17</v>
      </c>
      <c r="B6" s="1" t="s">
        <v>23</v>
      </c>
      <c r="C6" s="1" t="s">
        <v>24</v>
      </c>
      <c r="D6" s="1" t="s">
        <v>25</v>
      </c>
      <c r="E6" s="1">
        <v>8</v>
      </c>
      <c r="F6" s="101" t="s">
        <v>508</v>
      </c>
      <c r="G6" s="1">
        <v>22</v>
      </c>
      <c r="H6" s="1">
        <f t="shared" si="0"/>
        <v>16.5</v>
      </c>
      <c r="I6" s="1">
        <v>15.75</v>
      </c>
      <c r="J6" s="3">
        <f t="shared" si="1"/>
        <v>34.511111111111106</v>
      </c>
      <c r="K6" s="1">
        <v>27.38</v>
      </c>
      <c r="L6" s="4">
        <f t="shared" si="2"/>
        <v>31.548575602629658</v>
      </c>
      <c r="M6" s="1"/>
      <c r="N6" s="3">
        <f t="shared" si="3"/>
        <v>82.55968671374076</v>
      </c>
      <c r="O6" s="1" t="s">
        <v>26</v>
      </c>
      <c r="P6" s="1" t="s">
        <v>22</v>
      </c>
      <c r="Q6" s="98"/>
    </row>
    <row r="7" spans="1:17" ht="18.75" x14ac:dyDescent="0.3">
      <c r="A7" s="1" t="s">
        <v>27</v>
      </c>
      <c r="B7" s="1" t="s">
        <v>28</v>
      </c>
      <c r="C7" s="1" t="s">
        <v>29</v>
      </c>
      <c r="D7" s="1" t="s">
        <v>30</v>
      </c>
      <c r="E7" s="1">
        <v>8</v>
      </c>
      <c r="F7" s="101" t="s">
        <v>508</v>
      </c>
      <c r="G7" s="1">
        <v>19</v>
      </c>
      <c r="H7" s="1">
        <f t="shared" si="0"/>
        <v>14.25</v>
      </c>
      <c r="I7" s="1">
        <v>15.66</v>
      </c>
      <c r="J7" s="3">
        <f t="shared" si="1"/>
        <v>34.709450830140483</v>
      </c>
      <c r="K7" s="1">
        <v>27.46</v>
      </c>
      <c r="L7" s="4">
        <f t="shared" si="2"/>
        <v>31.456664238892934</v>
      </c>
      <c r="M7" s="1"/>
      <c r="N7" s="3">
        <f t="shared" si="3"/>
        <v>80.416115069033424</v>
      </c>
      <c r="O7" s="1" t="s">
        <v>26</v>
      </c>
      <c r="P7" s="1" t="s">
        <v>31</v>
      </c>
      <c r="Q7" s="98"/>
    </row>
    <row r="8" spans="1:17" ht="18.75" x14ac:dyDescent="0.3">
      <c r="A8" s="1" t="s">
        <v>27</v>
      </c>
      <c r="B8" s="1" t="s">
        <v>32</v>
      </c>
      <c r="C8" s="1" t="s">
        <v>33</v>
      </c>
      <c r="D8" s="1" t="s">
        <v>34</v>
      </c>
      <c r="E8" s="1">
        <v>8</v>
      </c>
      <c r="F8" s="101" t="s">
        <v>508</v>
      </c>
      <c r="G8" s="1">
        <v>22</v>
      </c>
      <c r="H8" s="1">
        <f t="shared" si="0"/>
        <v>16.5</v>
      </c>
      <c r="I8" s="1">
        <v>15.53</v>
      </c>
      <c r="J8" s="3">
        <f t="shared" si="1"/>
        <v>35</v>
      </c>
      <c r="K8" s="1">
        <v>30.12</v>
      </c>
      <c r="L8" s="4">
        <f t="shared" si="2"/>
        <v>28.678618857901725</v>
      </c>
      <c r="M8" s="1"/>
      <c r="N8" s="3">
        <f t="shared" si="3"/>
        <v>80.178618857901725</v>
      </c>
      <c r="O8" s="1" t="s">
        <v>26</v>
      </c>
      <c r="P8" s="1" t="s">
        <v>31</v>
      </c>
      <c r="Q8" s="98"/>
    </row>
    <row r="9" spans="1:17" ht="18.75" x14ac:dyDescent="0.3">
      <c r="A9" s="1" t="s">
        <v>35</v>
      </c>
      <c r="B9" s="1" t="s">
        <v>36</v>
      </c>
      <c r="C9" s="1" t="s">
        <v>33</v>
      </c>
      <c r="D9" s="1" t="s">
        <v>37</v>
      </c>
      <c r="E9" s="1">
        <v>7</v>
      </c>
      <c r="F9" s="101" t="s">
        <v>508</v>
      </c>
      <c r="G9" s="1">
        <v>14</v>
      </c>
      <c r="H9" s="1">
        <f t="shared" si="0"/>
        <v>10.5</v>
      </c>
      <c r="I9" s="1">
        <v>17.649999999999999</v>
      </c>
      <c r="J9" s="3">
        <f t="shared" si="1"/>
        <v>30.796033994334277</v>
      </c>
      <c r="K9" s="1">
        <v>27.09</v>
      </c>
      <c r="L9" s="4">
        <f t="shared" si="2"/>
        <v>31.886304909560721</v>
      </c>
      <c r="M9" s="1"/>
      <c r="N9" s="3">
        <f t="shared" si="3"/>
        <v>73.182338903895001</v>
      </c>
      <c r="O9" s="1" t="s">
        <v>38</v>
      </c>
      <c r="P9" s="1" t="s">
        <v>39</v>
      </c>
      <c r="Q9" s="98"/>
    </row>
    <row r="10" spans="1:17" ht="18.75" x14ac:dyDescent="0.3">
      <c r="A10" s="1" t="s">
        <v>35</v>
      </c>
      <c r="B10" s="1" t="s">
        <v>40</v>
      </c>
      <c r="C10" s="1" t="s">
        <v>41</v>
      </c>
      <c r="D10" s="1" t="s">
        <v>42</v>
      </c>
      <c r="E10" s="1">
        <v>7</v>
      </c>
      <c r="F10" s="101" t="s">
        <v>508</v>
      </c>
      <c r="G10" s="1">
        <v>10</v>
      </c>
      <c r="H10" s="1">
        <f t="shared" si="0"/>
        <v>7.5</v>
      </c>
      <c r="I10" s="1">
        <v>17.190000000000001</v>
      </c>
      <c r="J10" s="3">
        <f t="shared" si="1"/>
        <v>31.62012798138452</v>
      </c>
      <c r="K10" s="1">
        <v>27.1</v>
      </c>
      <c r="L10" s="4">
        <f t="shared" si="2"/>
        <v>31.874538745387451</v>
      </c>
      <c r="M10" s="1"/>
      <c r="N10" s="3">
        <f t="shared" si="3"/>
        <v>70.994666726771968</v>
      </c>
      <c r="O10" s="1" t="s">
        <v>38</v>
      </c>
      <c r="P10" s="1" t="s">
        <v>39</v>
      </c>
      <c r="Q10" s="98"/>
    </row>
    <row r="11" spans="1:17" ht="18.75" x14ac:dyDescent="0.3">
      <c r="A11" s="1" t="s">
        <v>17</v>
      </c>
      <c r="B11" s="1" t="s">
        <v>43</v>
      </c>
      <c r="C11" s="1" t="s">
        <v>44</v>
      </c>
      <c r="D11" s="1" t="s">
        <v>45</v>
      </c>
      <c r="E11" s="1">
        <v>8</v>
      </c>
      <c r="F11" s="101" t="s">
        <v>508</v>
      </c>
      <c r="G11" s="1">
        <v>15</v>
      </c>
      <c r="H11" s="1">
        <f t="shared" si="0"/>
        <v>11.25</v>
      </c>
      <c r="I11" s="1">
        <v>17.13</v>
      </c>
      <c r="J11" s="3">
        <f t="shared" si="1"/>
        <v>31.730881494454174</v>
      </c>
      <c r="K11" s="1">
        <v>31.98</v>
      </c>
      <c r="L11" s="4">
        <f t="shared" si="2"/>
        <v>27.010631644777984</v>
      </c>
      <c r="M11" s="1"/>
      <c r="N11" s="3">
        <f t="shared" si="3"/>
        <v>69.991513139232154</v>
      </c>
      <c r="O11" s="1" t="s">
        <v>38</v>
      </c>
      <c r="P11" s="1" t="s">
        <v>46</v>
      </c>
      <c r="Q11" s="98"/>
    </row>
    <row r="12" spans="1:17" ht="18.75" x14ac:dyDescent="0.3">
      <c r="A12" s="1" t="s">
        <v>47</v>
      </c>
      <c r="B12" s="1" t="s">
        <v>48</v>
      </c>
      <c r="C12" s="1" t="s">
        <v>49</v>
      </c>
      <c r="D12" s="1" t="s">
        <v>42</v>
      </c>
      <c r="E12" s="1">
        <v>7</v>
      </c>
      <c r="F12" s="101" t="s">
        <v>508</v>
      </c>
      <c r="G12" s="1">
        <v>15.5</v>
      </c>
      <c r="H12" s="102">
        <f t="shared" si="0"/>
        <v>11.625</v>
      </c>
      <c r="I12" s="1">
        <v>16.84</v>
      </c>
      <c r="J12" s="3">
        <f t="shared" si="1"/>
        <v>32.277315914489307</v>
      </c>
      <c r="K12" s="1">
        <v>34.03</v>
      </c>
      <c r="L12" s="4">
        <f t="shared" si="2"/>
        <v>25.383485160152805</v>
      </c>
      <c r="M12" s="1"/>
      <c r="N12" s="3">
        <f t="shared" si="3"/>
        <v>69.285801074642109</v>
      </c>
      <c r="O12" s="1" t="s">
        <v>38</v>
      </c>
      <c r="P12" s="1" t="s">
        <v>50</v>
      </c>
      <c r="Q12" s="98"/>
    </row>
    <row r="13" spans="1:17" ht="18.75" x14ac:dyDescent="0.3">
      <c r="A13" s="1" t="s">
        <v>51</v>
      </c>
      <c r="B13" s="1" t="s">
        <v>52</v>
      </c>
      <c r="C13" s="1" t="s">
        <v>53</v>
      </c>
      <c r="D13" s="1" t="s">
        <v>30</v>
      </c>
      <c r="E13" s="1">
        <v>8</v>
      </c>
      <c r="F13" s="101" t="s">
        <v>508</v>
      </c>
      <c r="G13" s="1">
        <v>12</v>
      </c>
      <c r="H13" s="1">
        <f t="shared" si="0"/>
        <v>9</v>
      </c>
      <c r="I13" s="1">
        <v>17.53</v>
      </c>
      <c r="J13" s="3">
        <f t="shared" si="1"/>
        <v>31.006845407872216</v>
      </c>
      <c r="K13" s="1">
        <v>32.18</v>
      </c>
      <c r="L13" s="4">
        <f t="shared" si="2"/>
        <v>26.842759477936607</v>
      </c>
      <c r="M13" s="1"/>
      <c r="N13" s="3">
        <f t="shared" si="3"/>
        <v>66.84960488580883</v>
      </c>
      <c r="O13" s="1" t="s">
        <v>38</v>
      </c>
      <c r="P13" s="1" t="s">
        <v>54</v>
      </c>
      <c r="Q13" s="98"/>
    </row>
    <row r="14" spans="1:17" ht="18.75" x14ac:dyDescent="0.3">
      <c r="A14" s="1" t="s">
        <v>55</v>
      </c>
      <c r="B14" s="1" t="s">
        <v>56</v>
      </c>
      <c r="C14" s="1" t="s">
        <v>57</v>
      </c>
      <c r="D14" s="1" t="s">
        <v>58</v>
      </c>
      <c r="E14" s="1">
        <v>7</v>
      </c>
      <c r="F14" s="101" t="s">
        <v>508</v>
      </c>
      <c r="G14" s="1">
        <v>14</v>
      </c>
      <c r="H14" s="1">
        <f t="shared" si="0"/>
        <v>10.5</v>
      </c>
      <c r="I14" s="102">
        <v>17</v>
      </c>
      <c r="J14" s="3">
        <f t="shared" si="1"/>
        <v>31.973529411764702</v>
      </c>
      <c r="K14" s="1">
        <v>38.47</v>
      </c>
      <c r="L14" s="4">
        <f t="shared" si="2"/>
        <v>22.453860150766833</v>
      </c>
      <c r="M14" s="1"/>
      <c r="N14" s="3">
        <f t="shared" si="3"/>
        <v>64.92738956253153</v>
      </c>
      <c r="O14" s="1" t="s">
        <v>38</v>
      </c>
      <c r="P14" s="1" t="s">
        <v>59</v>
      </c>
      <c r="Q14" s="98"/>
    </row>
    <row r="15" spans="1:17" ht="18.75" x14ac:dyDescent="0.3">
      <c r="A15" s="1" t="s">
        <v>60</v>
      </c>
      <c r="B15" s="1" t="s">
        <v>61</v>
      </c>
      <c r="C15" s="1" t="s">
        <v>62</v>
      </c>
      <c r="D15" s="1" t="s">
        <v>25</v>
      </c>
      <c r="E15" s="1">
        <v>8</v>
      </c>
      <c r="F15" s="101" t="s">
        <v>508</v>
      </c>
      <c r="G15" s="1">
        <v>17.5</v>
      </c>
      <c r="H15" s="3">
        <f t="shared" si="0"/>
        <v>13.125</v>
      </c>
      <c r="I15" s="1">
        <v>19.27</v>
      </c>
      <c r="J15" s="3">
        <f t="shared" si="1"/>
        <v>28.207057602490917</v>
      </c>
      <c r="K15" s="1">
        <v>37.659999999999997</v>
      </c>
      <c r="L15" s="4">
        <f t="shared" si="2"/>
        <v>22.936802973977695</v>
      </c>
      <c r="M15" s="1"/>
      <c r="N15" s="3">
        <f t="shared" si="3"/>
        <v>64.268860576468612</v>
      </c>
      <c r="O15" s="1" t="s">
        <v>38</v>
      </c>
      <c r="P15" s="1" t="s">
        <v>63</v>
      </c>
      <c r="Q15" s="98"/>
    </row>
    <row r="16" spans="1:17" ht="18.75" x14ac:dyDescent="0.3">
      <c r="A16" s="1" t="s">
        <v>64</v>
      </c>
      <c r="B16" s="1" t="s">
        <v>65</v>
      </c>
      <c r="C16" s="1" t="s">
        <v>66</v>
      </c>
      <c r="D16" s="1" t="s">
        <v>67</v>
      </c>
      <c r="E16" s="1">
        <v>7</v>
      </c>
      <c r="F16" s="101" t="s">
        <v>508</v>
      </c>
      <c r="G16" s="1">
        <v>10</v>
      </c>
      <c r="H16" s="1">
        <f t="shared" si="0"/>
        <v>7.5</v>
      </c>
      <c r="I16" s="1">
        <v>16.12</v>
      </c>
      <c r="J16" s="3">
        <f t="shared" si="1"/>
        <v>33.718982630272947</v>
      </c>
      <c r="K16" s="1">
        <v>39.619999999999997</v>
      </c>
      <c r="L16" s="4">
        <f t="shared" si="2"/>
        <v>21.802120141342755</v>
      </c>
      <c r="M16" s="1"/>
      <c r="N16" s="3">
        <f t="shared" si="3"/>
        <v>63.021102771615702</v>
      </c>
      <c r="O16" s="1" t="s">
        <v>38</v>
      </c>
      <c r="P16" s="1" t="s">
        <v>68</v>
      </c>
      <c r="Q16" s="98"/>
    </row>
    <row r="17" spans="1:17" ht="18.75" x14ac:dyDescent="0.3">
      <c r="A17" s="99"/>
      <c r="B17" s="99"/>
      <c r="C17" s="99"/>
      <c r="D17" s="99"/>
      <c r="E17" s="99"/>
      <c r="F17" s="100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s="103" customFormat="1" ht="19.5" customHeight="1" x14ac:dyDescent="0.25">
      <c r="A18" s="112" t="s">
        <v>1</v>
      </c>
      <c r="B18" s="112" t="s">
        <v>2</v>
      </c>
      <c r="C18" s="112" t="s">
        <v>3</v>
      </c>
      <c r="D18" s="112" t="s">
        <v>4</v>
      </c>
      <c r="E18" s="112" t="s">
        <v>5</v>
      </c>
      <c r="F18" s="113" t="s">
        <v>6</v>
      </c>
      <c r="G18" s="115" t="s">
        <v>7</v>
      </c>
      <c r="H18" s="115"/>
      <c r="I18" s="115"/>
      <c r="J18" s="115"/>
      <c r="K18" s="115"/>
      <c r="L18" s="115"/>
      <c r="M18" s="112" t="s">
        <v>8</v>
      </c>
      <c r="N18" s="112" t="s">
        <v>9</v>
      </c>
      <c r="O18" s="112" t="s">
        <v>10</v>
      </c>
      <c r="P18" s="112" t="s">
        <v>11</v>
      </c>
    </row>
    <row r="19" spans="1:17" ht="18.75" x14ac:dyDescent="0.3">
      <c r="A19" s="112"/>
      <c r="B19" s="112"/>
      <c r="C19" s="112"/>
      <c r="D19" s="112"/>
      <c r="E19" s="112"/>
      <c r="F19" s="113"/>
      <c r="G19" s="114" t="s">
        <v>12</v>
      </c>
      <c r="H19" s="114"/>
      <c r="I19" s="114" t="s">
        <v>13</v>
      </c>
      <c r="J19" s="114"/>
      <c r="K19" s="114" t="s">
        <v>14</v>
      </c>
      <c r="L19" s="114"/>
      <c r="M19" s="112"/>
      <c r="N19" s="112"/>
      <c r="O19" s="112"/>
      <c r="P19" s="112"/>
    </row>
    <row r="20" spans="1:17" ht="18.75" x14ac:dyDescent="0.3">
      <c r="A20" s="112"/>
      <c r="B20" s="112"/>
      <c r="C20" s="112"/>
      <c r="D20" s="112"/>
      <c r="E20" s="112"/>
      <c r="F20" s="113"/>
      <c r="G20" s="1" t="s">
        <v>15</v>
      </c>
      <c r="H20" s="1" t="s">
        <v>16</v>
      </c>
      <c r="I20" s="1" t="s">
        <v>15</v>
      </c>
      <c r="J20" s="1" t="s">
        <v>16</v>
      </c>
      <c r="K20" s="1" t="s">
        <v>15</v>
      </c>
      <c r="L20" s="102" t="s">
        <v>16</v>
      </c>
      <c r="M20" s="112"/>
      <c r="N20" s="112"/>
      <c r="O20" s="112"/>
      <c r="P20" s="112"/>
    </row>
    <row r="21" spans="1:17" ht="18.75" x14ac:dyDescent="0.3">
      <c r="A21" s="1" t="s">
        <v>17</v>
      </c>
      <c r="B21" s="1" t="s">
        <v>69</v>
      </c>
      <c r="C21" s="1" t="s">
        <v>70</v>
      </c>
      <c r="D21" s="1" t="s">
        <v>71</v>
      </c>
      <c r="E21" s="1">
        <v>11</v>
      </c>
      <c r="F21" s="101" t="s">
        <v>570</v>
      </c>
      <c r="G21" s="1">
        <v>29.5</v>
      </c>
      <c r="H21" s="1">
        <f t="shared" ref="H21:H42" si="4">30*G21/60</f>
        <v>14.75</v>
      </c>
      <c r="I21" s="1">
        <v>19.850000000000001</v>
      </c>
      <c r="J21" s="3">
        <f t="shared" ref="J21:J42" si="5">35*19.75/I21</f>
        <v>34.823677581863976</v>
      </c>
      <c r="K21" s="1">
        <v>28.82</v>
      </c>
      <c r="L21" s="1">
        <f t="shared" ref="L21:L42" si="6">35*28.82/K21</f>
        <v>35</v>
      </c>
      <c r="M21" s="1"/>
      <c r="N21" s="3">
        <f t="shared" ref="N21:N42" si="7">H21+J21+L21+M21</f>
        <v>84.573677581863976</v>
      </c>
      <c r="O21" s="1" t="s">
        <v>21</v>
      </c>
      <c r="P21" s="1" t="s">
        <v>72</v>
      </c>
    </row>
    <row r="22" spans="1:17" ht="18.75" x14ac:dyDescent="0.3">
      <c r="A22" s="1" t="s">
        <v>55</v>
      </c>
      <c r="B22" s="1" t="s">
        <v>73</v>
      </c>
      <c r="C22" s="1" t="s">
        <v>70</v>
      </c>
      <c r="D22" s="1" t="s">
        <v>37</v>
      </c>
      <c r="E22" s="1">
        <v>10</v>
      </c>
      <c r="F22" s="101" t="s">
        <v>570</v>
      </c>
      <c r="G22" s="1">
        <v>32</v>
      </c>
      <c r="H22" s="1">
        <f t="shared" si="4"/>
        <v>16</v>
      </c>
      <c r="I22" s="1">
        <v>20.45</v>
      </c>
      <c r="J22" s="3">
        <f t="shared" si="5"/>
        <v>33.801955990220051</v>
      </c>
      <c r="K22" s="1">
        <v>31.13</v>
      </c>
      <c r="L22" s="102">
        <f t="shared" si="6"/>
        <v>32.402826855123678</v>
      </c>
      <c r="M22" s="1"/>
      <c r="N22" s="3">
        <f t="shared" si="7"/>
        <v>82.204782845343729</v>
      </c>
      <c r="O22" s="1" t="s">
        <v>21</v>
      </c>
      <c r="P22" s="1" t="s">
        <v>72</v>
      </c>
    </row>
    <row r="23" spans="1:17" ht="18.75" x14ac:dyDescent="0.3">
      <c r="A23" s="1" t="s">
        <v>17</v>
      </c>
      <c r="B23" s="1" t="s">
        <v>74</v>
      </c>
      <c r="C23" s="1" t="s">
        <v>33</v>
      </c>
      <c r="D23" s="1" t="s">
        <v>25</v>
      </c>
      <c r="E23" s="1">
        <v>10</v>
      </c>
      <c r="F23" s="101" t="s">
        <v>570</v>
      </c>
      <c r="G23" s="1">
        <v>22.5</v>
      </c>
      <c r="H23" s="1">
        <f t="shared" si="4"/>
        <v>11.25</v>
      </c>
      <c r="I23" s="1">
        <v>19.75</v>
      </c>
      <c r="J23" s="3">
        <f t="shared" si="5"/>
        <v>35</v>
      </c>
      <c r="K23" s="1">
        <v>31.44</v>
      </c>
      <c r="L23" s="102">
        <f t="shared" si="6"/>
        <v>32.083333333333336</v>
      </c>
      <c r="M23" s="1"/>
      <c r="N23" s="3">
        <f t="shared" si="7"/>
        <v>78.333333333333343</v>
      </c>
      <c r="O23" s="1" t="s">
        <v>26</v>
      </c>
      <c r="P23" s="1" t="s">
        <v>72</v>
      </c>
    </row>
    <row r="24" spans="1:17" ht="18.75" x14ac:dyDescent="0.3">
      <c r="A24" s="1" t="s">
        <v>122</v>
      </c>
      <c r="B24" s="1" t="s">
        <v>75</v>
      </c>
      <c r="C24" s="1" t="s">
        <v>53</v>
      </c>
      <c r="D24" s="1" t="s">
        <v>76</v>
      </c>
      <c r="E24" s="1">
        <v>11</v>
      </c>
      <c r="F24" s="101" t="s">
        <v>570</v>
      </c>
      <c r="G24" s="1">
        <v>25</v>
      </c>
      <c r="H24" s="1">
        <f t="shared" si="4"/>
        <v>12.5</v>
      </c>
      <c r="I24" s="1">
        <v>21.44</v>
      </c>
      <c r="J24" s="3">
        <f t="shared" si="5"/>
        <v>32.241138059701491</v>
      </c>
      <c r="K24" s="1">
        <v>31.75</v>
      </c>
      <c r="L24" s="3">
        <f t="shared" si="6"/>
        <v>31.77007874015748</v>
      </c>
      <c r="M24" s="1"/>
      <c r="N24" s="3">
        <f t="shared" si="7"/>
        <v>76.511216799858971</v>
      </c>
      <c r="O24" s="1" t="s">
        <v>26</v>
      </c>
      <c r="P24" s="1" t="s">
        <v>77</v>
      </c>
    </row>
    <row r="25" spans="1:17" ht="18.75" x14ac:dyDescent="0.3">
      <c r="A25" s="1" t="s">
        <v>17</v>
      </c>
      <c r="B25" s="1" t="s">
        <v>78</v>
      </c>
      <c r="C25" s="1" t="s">
        <v>79</v>
      </c>
      <c r="D25" s="1" t="s">
        <v>34</v>
      </c>
      <c r="E25" s="1">
        <v>11</v>
      </c>
      <c r="F25" s="101" t="s">
        <v>570</v>
      </c>
      <c r="G25" s="1">
        <v>22.5</v>
      </c>
      <c r="H25" s="1">
        <f t="shared" si="4"/>
        <v>11.25</v>
      </c>
      <c r="I25" s="1">
        <v>20</v>
      </c>
      <c r="J25" s="3">
        <f t="shared" si="5"/>
        <v>34.5625</v>
      </c>
      <c r="K25" s="1">
        <v>35.57</v>
      </c>
      <c r="L25" s="102">
        <f t="shared" si="6"/>
        <v>28.358166994658422</v>
      </c>
      <c r="M25" s="1"/>
      <c r="N25" s="3">
        <f t="shared" si="7"/>
        <v>74.170666994658419</v>
      </c>
      <c r="O25" s="1" t="s">
        <v>26</v>
      </c>
      <c r="P25" s="1" t="s">
        <v>72</v>
      </c>
    </row>
    <row r="26" spans="1:17" ht="18.75" x14ac:dyDescent="0.3">
      <c r="A26" s="1" t="s">
        <v>17</v>
      </c>
      <c r="B26" s="1" t="s">
        <v>80</v>
      </c>
      <c r="C26" s="1" t="s">
        <v>70</v>
      </c>
      <c r="D26" s="1" t="s">
        <v>30</v>
      </c>
      <c r="E26" s="1">
        <v>10</v>
      </c>
      <c r="F26" s="101" t="s">
        <v>570</v>
      </c>
      <c r="G26" s="1">
        <v>23.5</v>
      </c>
      <c r="H26" s="1">
        <f t="shared" si="4"/>
        <v>11.75</v>
      </c>
      <c r="I26" s="1">
        <v>21.47</v>
      </c>
      <c r="J26" s="3">
        <f t="shared" si="5"/>
        <v>32.196087564042855</v>
      </c>
      <c r="K26" s="1">
        <v>33.85</v>
      </c>
      <c r="L26" s="102">
        <f t="shared" si="6"/>
        <v>29.799113737075331</v>
      </c>
      <c r="M26" s="1"/>
      <c r="N26" s="3">
        <f t="shared" si="7"/>
        <v>73.745201301118186</v>
      </c>
      <c r="O26" s="1" t="s">
        <v>26</v>
      </c>
      <c r="P26" s="1" t="s">
        <v>72</v>
      </c>
    </row>
    <row r="27" spans="1:17" ht="18.75" x14ac:dyDescent="0.3">
      <c r="A27" s="1" t="s">
        <v>122</v>
      </c>
      <c r="B27" s="1" t="s">
        <v>81</v>
      </c>
      <c r="C27" s="1" t="s">
        <v>33</v>
      </c>
      <c r="D27" s="1" t="s">
        <v>82</v>
      </c>
      <c r="E27" s="1">
        <v>9</v>
      </c>
      <c r="F27" s="101" t="s">
        <v>570</v>
      </c>
      <c r="G27" s="1">
        <v>18.5</v>
      </c>
      <c r="H27" s="1">
        <f t="shared" si="4"/>
        <v>9.25</v>
      </c>
      <c r="I27" s="1">
        <v>21.02</v>
      </c>
      <c r="J27" s="3">
        <f t="shared" si="5"/>
        <v>32.885347288296863</v>
      </c>
      <c r="K27" s="1">
        <v>34.4</v>
      </c>
      <c r="L27" s="102">
        <f t="shared" si="6"/>
        <v>29.322674418604652</v>
      </c>
      <c r="M27" s="1"/>
      <c r="N27" s="3">
        <f t="shared" si="7"/>
        <v>71.458021706901519</v>
      </c>
      <c r="O27" s="1" t="s">
        <v>26</v>
      </c>
      <c r="P27" s="1" t="s">
        <v>83</v>
      </c>
    </row>
    <row r="28" spans="1:17" ht="18.75" x14ac:dyDescent="0.3">
      <c r="A28" s="1" t="s">
        <v>64</v>
      </c>
      <c r="B28" s="1" t="s">
        <v>84</v>
      </c>
      <c r="C28" s="1" t="s">
        <v>33</v>
      </c>
      <c r="D28" s="1" t="s">
        <v>85</v>
      </c>
      <c r="E28" s="1">
        <v>9</v>
      </c>
      <c r="F28" s="101" t="s">
        <v>570</v>
      </c>
      <c r="G28" s="1">
        <v>24</v>
      </c>
      <c r="H28" s="1">
        <f t="shared" si="4"/>
        <v>12</v>
      </c>
      <c r="I28" s="1">
        <v>20.399999999999999</v>
      </c>
      <c r="J28" s="102">
        <f t="shared" si="5"/>
        <v>33.884803921568633</v>
      </c>
      <c r="K28" s="1">
        <v>40.06</v>
      </c>
      <c r="L28" s="3">
        <f t="shared" si="6"/>
        <v>25.17973040439341</v>
      </c>
      <c r="M28" s="1"/>
      <c r="N28" s="3">
        <f t="shared" si="7"/>
        <v>71.064534325962043</v>
      </c>
      <c r="O28" s="1" t="s">
        <v>38</v>
      </c>
      <c r="P28" s="1" t="s">
        <v>86</v>
      </c>
    </row>
    <row r="29" spans="1:17" ht="18.75" x14ac:dyDescent="0.3">
      <c r="A29" s="1" t="s">
        <v>60</v>
      </c>
      <c r="B29" s="1" t="s">
        <v>87</v>
      </c>
      <c r="C29" s="1" t="s">
        <v>88</v>
      </c>
      <c r="D29" s="1" t="s">
        <v>89</v>
      </c>
      <c r="E29" s="1">
        <v>11</v>
      </c>
      <c r="F29" s="101" t="s">
        <v>570</v>
      </c>
      <c r="G29" s="1">
        <v>22</v>
      </c>
      <c r="H29" s="1">
        <f t="shared" si="4"/>
        <v>11</v>
      </c>
      <c r="I29" s="1">
        <v>20.22</v>
      </c>
      <c r="J29" s="3">
        <f t="shared" si="5"/>
        <v>34.186449060336301</v>
      </c>
      <c r="K29" s="1">
        <v>41.34</v>
      </c>
      <c r="L29" s="1">
        <f t="shared" si="6"/>
        <v>24.400096758587324</v>
      </c>
      <c r="M29" s="1"/>
      <c r="N29" s="3">
        <f t="shared" si="7"/>
        <v>69.586545818923625</v>
      </c>
      <c r="O29" s="1" t="s">
        <v>38</v>
      </c>
      <c r="P29" s="1" t="s">
        <v>63</v>
      </c>
    </row>
    <row r="30" spans="1:17" ht="18.75" x14ac:dyDescent="0.3">
      <c r="A30" s="1" t="s">
        <v>35</v>
      </c>
      <c r="B30" s="1" t="s">
        <v>90</v>
      </c>
      <c r="C30" s="1" t="s">
        <v>53</v>
      </c>
      <c r="D30" s="1" t="s">
        <v>91</v>
      </c>
      <c r="E30" s="1">
        <v>11</v>
      </c>
      <c r="F30" s="101" t="s">
        <v>570</v>
      </c>
      <c r="G30" s="1">
        <v>28</v>
      </c>
      <c r="H30" s="1">
        <f t="shared" si="4"/>
        <v>14</v>
      </c>
      <c r="I30" s="1">
        <v>21.28</v>
      </c>
      <c r="J30" s="102">
        <f t="shared" si="5"/>
        <v>32.483552631578945</v>
      </c>
      <c r="K30" s="1">
        <v>43.68</v>
      </c>
      <c r="L30" s="102">
        <f t="shared" si="6"/>
        <v>23.092948717948719</v>
      </c>
      <c r="M30" s="1"/>
      <c r="N30" s="3">
        <f t="shared" si="7"/>
        <v>69.576501349527661</v>
      </c>
      <c r="O30" s="1" t="s">
        <v>38</v>
      </c>
      <c r="P30" s="1" t="s">
        <v>39</v>
      </c>
    </row>
    <row r="31" spans="1:17" ht="18.75" x14ac:dyDescent="0.3">
      <c r="A31" s="1" t="s">
        <v>17</v>
      </c>
      <c r="B31" s="1" t="s">
        <v>92</v>
      </c>
      <c r="C31" s="1" t="s">
        <v>93</v>
      </c>
      <c r="D31" s="1" t="s">
        <v>20</v>
      </c>
      <c r="E31" s="1">
        <v>9</v>
      </c>
      <c r="F31" s="101" t="s">
        <v>570</v>
      </c>
      <c r="G31" s="1">
        <v>20.5</v>
      </c>
      <c r="H31" s="1">
        <f t="shared" si="4"/>
        <v>10.25</v>
      </c>
      <c r="I31" s="1">
        <v>23.09</v>
      </c>
      <c r="J31" s="3">
        <f t="shared" si="5"/>
        <v>29.937202252057169</v>
      </c>
      <c r="K31" s="1">
        <v>37.81</v>
      </c>
      <c r="L31" s="102">
        <f t="shared" si="6"/>
        <v>26.678127479502777</v>
      </c>
      <c r="M31" s="1"/>
      <c r="N31" s="3">
        <f t="shared" si="7"/>
        <v>66.865329731559939</v>
      </c>
      <c r="O31" s="1" t="s">
        <v>38</v>
      </c>
      <c r="P31" s="1" t="s">
        <v>22</v>
      </c>
    </row>
    <row r="32" spans="1:17" ht="18.75" x14ac:dyDescent="0.3">
      <c r="A32" s="1" t="s">
        <v>55</v>
      </c>
      <c r="B32" s="1" t="s">
        <v>94</v>
      </c>
      <c r="C32" s="1" t="s">
        <v>95</v>
      </c>
      <c r="D32" s="1" t="s">
        <v>96</v>
      </c>
      <c r="E32" s="1">
        <v>9</v>
      </c>
      <c r="F32" s="101" t="s">
        <v>570</v>
      </c>
      <c r="G32" s="1">
        <v>33</v>
      </c>
      <c r="H32" s="1">
        <f t="shared" si="4"/>
        <v>16.5</v>
      </c>
      <c r="I32" s="1">
        <v>23.57</v>
      </c>
      <c r="J32" s="102">
        <f t="shared" si="5"/>
        <v>29.327535002121341</v>
      </c>
      <c r="K32" s="1">
        <v>49.25</v>
      </c>
      <c r="L32" s="102">
        <f t="shared" si="6"/>
        <v>20.481218274111676</v>
      </c>
      <c r="M32" s="1"/>
      <c r="N32" s="3">
        <f t="shared" si="7"/>
        <v>66.308753276233006</v>
      </c>
      <c r="O32" s="1" t="s">
        <v>38</v>
      </c>
      <c r="P32" s="1" t="s">
        <v>97</v>
      </c>
    </row>
    <row r="33" spans="1:16" ht="18.75" x14ac:dyDescent="0.3">
      <c r="A33" s="1" t="s">
        <v>98</v>
      </c>
      <c r="B33" s="1" t="s">
        <v>99</v>
      </c>
      <c r="C33" s="1" t="s">
        <v>100</v>
      </c>
      <c r="D33" s="1" t="s">
        <v>30</v>
      </c>
      <c r="E33" s="1">
        <v>9</v>
      </c>
      <c r="F33" s="101" t="s">
        <v>570</v>
      </c>
      <c r="G33" s="1">
        <v>20.5</v>
      </c>
      <c r="H33" s="1">
        <f t="shared" si="4"/>
        <v>10.25</v>
      </c>
      <c r="I33" s="1">
        <v>21.95</v>
      </c>
      <c r="J33" s="102">
        <f t="shared" si="5"/>
        <v>31.492027334851937</v>
      </c>
      <c r="K33" s="1">
        <v>41.78</v>
      </c>
      <c r="L33" s="102">
        <f t="shared" si="6"/>
        <v>24.143130684538058</v>
      </c>
      <c r="M33" s="1"/>
      <c r="N33" s="3">
        <f t="shared" si="7"/>
        <v>65.885158019389991</v>
      </c>
      <c r="O33" s="1" t="s">
        <v>38</v>
      </c>
      <c r="P33" s="1" t="s">
        <v>39</v>
      </c>
    </row>
    <row r="34" spans="1:16" ht="18.75" x14ac:dyDescent="0.3">
      <c r="A34" s="1" t="s">
        <v>55</v>
      </c>
      <c r="B34" s="1" t="s">
        <v>101</v>
      </c>
      <c r="C34" s="1" t="s">
        <v>62</v>
      </c>
      <c r="D34" s="1" t="s">
        <v>102</v>
      </c>
      <c r="E34" s="1">
        <v>11</v>
      </c>
      <c r="F34" s="101" t="s">
        <v>570</v>
      </c>
      <c r="G34" s="1">
        <v>15</v>
      </c>
      <c r="H34" s="1">
        <f t="shared" si="4"/>
        <v>7.5</v>
      </c>
      <c r="I34" s="1">
        <v>21.63</v>
      </c>
      <c r="J34" s="3">
        <f t="shared" si="5"/>
        <v>31.957928802588999</v>
      </c>
      <c r="K34" s="1">
        <v>39.4</v>
      </c>
      <c r="L34" s="102">
        <f t="shared" si="6"/>
        <v>25.601522842639596</v>
      </c>
      <c r="M34" s="1"/>
      <c r="N34" s="3">
        <f t="shared" si="7"/>
        <v>65.059451645228592</v>
      </c>
      <c r="O34" s="1" t="s">
        <v>38</v>
      </c>
      <c r="P34" s="1" t="s">
        <v>59</v>
      </c>
    </row>
    <row r="35" spans="1:16" ht="18.75" x14ac:dyDescent="0.3">
      <c r="A35" s="1" t="s">
        <v>64</v>
      </c>
      <c r="B35" s="1" t="s">
        <v>103</v>
      </c>
      <c r="C35" s="1" t="s">
        <v>29</v>
      </c>
      <c r="D35" s="1" t="s">
        <v>91</v>
      </c>
      <c r="E35" s="1">
        <v>11</v>
      </c>
      <c r="F35" s="101" t="s">
        <v>570</v>
      </c>
      <c r="G35" s="1">
        <v>21.5</v>
      </c>
      <c r="H35" s="1">
        <f t="shared" si="4"/>
        <v>10.75</v>
      </c>
      <c r="I35" s="1">
        <v>22.31</v>
      </c>
      <c r="J35" s="102">
        <f t="shared" si="5"/>
        <v>30.983863738233978</v>
      </c>
      <c r="K35" s="1">
        <v>44.03</v>
      </c>
      <c r="L35" s="3">
        <f t="shared" si="6"/>
        <v>22.909379968203499</v>
      </c>
      <c r="M35" s="1"/>
      <c r="N35" s="3">
        <f t="shared" si="7"/>
        <v>64.643243706437474</v>
      </c>
      <c r="O35" s="1" t="s">
        <v>38</v>
      </c>
      <c r="P35" s="1" t="s">
        <v>86</v>
      </c>
    </row>
    <row r="36" spans="1:16" ht="18.75" x14ac:dyDescent="0.3">
      <c r="A36" s="1" t="s">
        <v>35</v>
      </c>
      <c r="B36" s="1" t="s">
        <v>104</v>
      </c>
      <c r="C36" s="1" t="s">
        <v>100</v>
      </c>
      <c r="D36" s="1" t="s">
        <v>105</v>
      </c>
      <c r="E36" s="1">
        <v>10</v>
      </c>
      <c r="F36" s="101" t="s">
        <v>570</v>
      </c>
      <c r="G36" s="1">
        <v>18</v>
      </c>
      <c r="H36" s="1">
        <f t="shared" si="4"/>
        <v>9</v>
      </c>
      <c r="I36" s="1">
        <v>20.43</v>
      </c>
      <c r="J36" s="102">
        <f t="shared" si="5"/>
        <v>33.835046500244736</v>
      </c>
      <c r="K36" s="1">
        <v>51</v>
      </c>
      <c r="L36" s="102">
        <f t="shared" si="6"/>
        <v>19.778431372549022</v>
      </c>
      <c r="M36" s="1"/>
      <c r="N36" s="3">
        <f t="shared" si="7"/>
        <v>62.613477872793759</v>
      </c>
      <c r="O36" s="1" t="s">
        <v>38</v>
      </c>
      <c r="P36" s="1" t="s">
        <v>106</v>
      </c>
    </row>
    <row r="37" spans="1:16" ht="18.75" x14ac:dyDescent="0.3">
      <c r="A37" s="1" t="s">
        <v>17</v>
      </c>
      <c r="B37" s="1" t="s">
        <v>107</v>
      </c>
      <c r="C37" s="1" t="s">
        <v>108</v>
      </c>
      <c r="D37" s="1" t="s">
        <v>109</v>
      </c>
      <c r="E37" s="1">
        <v>11</v>
      </c>
      <c r="F37" s="101" t="s">
        <v>570</v>
      </c>
      <c r="G37" s="1">
        <v>19.5</v>
      </c>
      <c r="H37" s="1">
        <f t="shared" si="4"/>
        <v>9.75</v>
      </c>
      <c r="I37" s="1">
        <v>24.31</v>
      </c>
      <c r="J37" s="3">
        <f t="shared" si="5"/>
        <v>28.434800493624024</v>
      </c>
      <c r="K37" s="1">
        <v>45.46</v>
      </c>
      <c r="L37" s="102">
        <f t="shared" si="6"/>
        <v>22.188737351517819</v>
      </c>
      <c r="M37" s="1"/>
      <c r="N37" s="3">
        <f t="shared" si="7"/>
        <v>60.37353784514184</v>
      </c>
      <c r="O37" s="1" t="s">
        <v>38</v>
      </c>
      <c r="P37" s="1" t="s">
        <v>63</v>
      </c>
    </row>
    <row r="38" spans="1:16" ht="18.75" x14ac:dyDescent="0.3">
      <c r="A38" s="1" t="s">
        <v>60</v>
      </c>
      <c r="B38" s="1" t="s">
        <v>110</v>
      </c>
      <c r="C38" s="1" t="s">
        <v>100</v>
      </c>
      <c r="D38" s="1" t="s">
        <v>111</v>
      </c>
      <c r="E38" s="1">
        <v>11</v>
      </c>
      <c r="F38" s="101" t="s">
        <v>570</v>
      </c>
      <c r="G38" s="1">
        <v>13</v>
      </c>
      <c r="H38" s="1">
        <f t="shared" si="4"/>
        <v>6.5</v>
      </c>
      <c r="I38" s="1">
        <v>21.23</v>
      </c>
      <c r="J38" s="3">
        <f t="shared" si="5"/>
        <v>32.56005652378709</v>
      </c>
      <c r="K38" s="1">
        <v>49.31</v>
      </c>
      <c r="L38" s="102">
        <f t="shared" si="6"/>
        <v>20.456296897181097</v>
      </c>
      <c r="M38" s="1"/>
      <c r="N38" s="3">
        <f t="shared" si="7"/>
        <v>59.516353420968187</v>
      </c>
      <c r="O38" s="1" t="s">
        <v>38</v>
      </c>
      <c r="P38" s="1" t="s">
        <v>63</v>
      </c>
    </row>
    <row r="39" spans="1:16" ht="18.75" x14ac:dyDescent="0.3">
      <c r="A39" s="1" t="s">
        <v>47</v>
      </c>
      <c r="B39" s="1" t="s">
        <v>112</v>
      </c>
      <c r="C39" s="1" t="s">
        <v>113</v>
      </c>
      <c r="D39" s="1" t="s">
        <v>20</v>
      </c>
      <c r="E39" s="1">
        <v>11</v>
      </c>
      <c r="F39" s="101" t="s">
        <v>570</v>
      </c>
      <c r="G39" s="1">
        <v>14</v>
      </c>
      <c r="H39" s="1">
        <f t="shared" si="4"/>
        <v>7</v>
      </c>
      <c r="I39" s="1">
        <v>22.81</v>
      </c>
      <c r="J39" s="102">
        <f t="shared" si="5"/>
        <v>30.304690925032883</v>
      </c>
      <c r="K39" s="1">
        <v>46.41</v>
      </c>
      <c r="L39" s="102">
        <f t="shared" si="6"/>
        <v>21.734539969834088</v>
      </c>
      <c r="M39" s="1"/>
      <c r="N39" s="3">
        <f t="shared" si="7"/>
        <v>59.039230894866975</v>
      </c>
      <c r="O39" s="1" t="s">
        <v>38</v>
      </c>
      <c r="P39" s="1" t="s">
        <v>114</v>
      </c>
    </row>
    <row r="40" spans="1:16" ht="18.75" x14ac:dyDescent="0.3">
      <c r="A40" s="1" t="s">
        <v>51</v>
      </c>
      <c r="B40" s="1" t="s">
        <v>115</v>
      </c>
      <c r="C40" s="1" t="s">
        <v>116</v>
      </c>
      <c r="D40" s="1" t="s">
        <v>117</v>
      </c>
      <c r="E40" s="1">
        <v>10</v>
      </c>
      <c r="F40" s="101" t="s">
        <v>570</v>
      </c>
      <c r="G40" s="1">
        <v>19.5</v>
      </c>
      <c r="H40" s="1">
        <f t="shared" si="4"/>
        <v>9.75</v>
      </c>
      <c r="I40" s="1">
        <v>22.46</v>
      </c>
      <c r="J40" s="102">
        <f t="shared" si="5"/>
        <v>30.776936776491539</v>
      </c>
      <c r="K40" s="1">
        <v>54.59</v>
      </c>
      <c r="L40" s="102">
        <f t="shared" si="6"/>
        <v>18.477743176405934</v>
      </c>
      <c r="M40" s="1"/>
      <c r="N40" s="3">
        <f t="shared" si="7"/>
        <v>59.004679952897476</v>
      </c>
      <c r="O40" s="1" t="s">
        <v>38</v>
      </c>
      <c r="P40" s="1" t="s">
        <v>54</v>
      </c>
    </row>
    <row r="41" spans="1:16" ht="18.75" x14ac:dyDescent="0.3">
      <c r="A41" s="1" t="s">
        <v>51</v>
      </c>
      <c r="B41" s="1" t="s">
        <v>118</v>
      </c>
      <c r="C41" s="1" t="s">
        <v>119</v>
      </c>
      <c r="D41" s="1" t="s">
        <v>105</v>
      </c>
      <c r="E41" s="1">
        <v>9</v>
      </c>
      <c r="F41" s="101" t="s">
        <v>570</v>
      </c>
      <c r="G41" s="1">
        <v>19.5</v>
      </c>
      <c r="H41" s="1">
        <f t="shared" si="4"/>
        <v>9.75</v>
      </c>
      <c r="I41" s="1">
        <v>29.78</v>
      </c>
      <c r="J41" s="102">
        <f t="shared" si="5"/>
        <v>23.211887172599059</v>
      </c>
      <c r="K41" s="1">
        <v>43.07</v>
      </c>
      <c r="L41" s="3">
        <f t="shared" si="6"/>
        <v>23.42001393081031</v>
      </c>
      <c r="M41" s="1"/>
      <c r="N41" s="3">
        <f t="shared" si="7"/>
        <v>56.381901103409376</v>
      </c>
      <c r="O41" s="1" t="s">
        <v>38</v>
      </c>
      <c r="P41" s="1" t="s">
        <v>54</v>
      </c>
    </row>
    <row r="42" spans="1:16" ht="18.75" x14ac:dyDescent="0.3">
      <c r="A42" s="1" t="s">
        <v>51</v>
      </c>
      <c r="B42" s="1" t="s">
        <v>120</v>
      </c>
      <c r="C42" s="1" t="s">
        <v>95</v>
      </c>
      <c r="D42" s="1" t="s">
        <v>121</v>
      </c>
      <c r="E42" s="1">
        <v>9</v>
      </c>
      <c r="F42" s="101" t="s">
        <v>570</v>
      </c>
      <c r="G42" s="1">
        <v>20.5</v>
      </c>
      <c r="H42" s="1">
        <f t="shared" si="4"/>
        <v>10.25</v>
      </c>
      <c r="I42" s="1">
        <v>27.41</v>
      </c>
      <c r="J42" s="102">
        <f t="shared" si="5"/>
        <v>25.218898212331265</v>
      </c>
      <c r="K42" s="1">
        <v>55.72</v>
      </c>
      <c r="L42" s="102">
        <f t="shared" si="6"/>
        <v>18.103015075376884</v>
      </c>
      <c r="M42" s="1"/>
      <c r="N42" s="3">
        <f t="shared" si="7"/>
        <v>53.571913287708156</v>
      </c>
      <c r="O42" s="1" t="s">
        <v>38</v>
      </c>
      <c r="P42" s="1" t="s">
        <v>54</v>
      </c>
    </row>
  </sheetData>
  <mergeCells count="29">
    <mergeCell ref="P18:P20"/>
    <mergeCell ref="G19:H19"/>
    <mergeCell ref="I19:J19"/>
    <mergeCell ref="K19:L19"/>
    <mergeCell ref="F18:F20"/>
    <mergeCell ref="G18:L18"/>
    <mergeCell ref="M18:M20"/>
    <mergeCell ref="N18:N20"/>
    <mergeCell ref="O18:O20"/>
    <mergeCell ref="A18:A20"/>
    <mergeCell ref="B18:B20"/>
    <mergeCell ref="C18:C20"/>
    <mergeCell ref="D18:D20"/>
    <mergeCell ref="E18:E20"/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P2:P4"/>
    <mergeCell ref="O2:O4"/>
    <mergeCell ref="G3:H3"/>
    <mergeCell ref="I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70" zoomScaleNormal="70" workbookViewId="0">
      <selection activeCell="Q2" sqref="Q1:Q1048576"/>
    </sheetView>
  </sheetViews>
  <sheetFormatPr defaultColWidth="8.7109375" defaultRowHeight="15" x14ac:dyDescent="0.25"/>
  <cols>
    <col min="1" max="1" width="21.85546875" customWidth="1"/>
    <col min="2" max="2" width="16.28515625" customWidth="1"/>
    <col min="3" max="3" width="12.85546875" customWidth="1"/>
    <col min="4" max="4" width="19.28515625" customWidth="1"/>
    <col min="6" max="6" width="8.7109375" style="97"/>
    <col min="16" max="16" width="40.42578125" customWidth="1"/>
    <col min="17" max="17" width="41.7109375" customWidth="1"/>
    <col min="256" max="256" width="21.85546875" customWidth="1"/>
    <col min="257" max="257" width="16.28515625" customWidth="1"/>
    <col min="258" max="258" width="12.85546875" customWidth="1"/>
    <col min="259" max="259" width="19.28515625" customWidth="1"/>
    <col min="272" max="272" width="13.140625" customWidth="1"/>
    <col min="273" max="273" width="41.7109375" customWidth="1"/>
    <col min="512" max="512" width="21.85546875" customWidth="1"/>
    <col min="513" max="513" width="16.28515625" customWidth="1"/>
    <col min="514" max="514" width="12.85546875" customWidth="1"/>
    <col min="515" max="515" width="19.28515625" customWidth="1"/>
    <col min="528" max="528" width="13.140625" customWidth="1"/>
    <col min="529" max="529" width="41.7109375" customWidth="1"/>
    <col min="768" max="768" width="21.85546875" customWidth="1"/>
    <col min="769" max="769" width="16.28515625" customWidth="1"/>
    <col min="770" max="770" width="12.85546875" customWidth="1"/>
    <col min="771" max="771" width="19.28515625" customWidth="1"/>
    <col min="784" max="784" width="13.140625" customWidth="1"/>
    <col min="785" max="785" width="41.7109375" customWidth="1"/>
    <col min="1024" max="1024" width="21.85546875" customWidth="1"/>
    <col min="1025" max="1025" width="16.28515625" customWidth="1"/>
    <col min="1026" max="1026" width="12.85546875" customWidth="1"/>
    <col min="1027" max="1027" width="19.28515625" customWidth="1"/>
    <col min="1040" max="1040" width="13.140625" customWidth="1"/>
    <col min="1041" max="1041" width="41.7109375" customWidth="1"/>
    <col min="1280" max="1280" width="21.85546875" customWidth="1"/>
    <col min="1281" max="1281" width="16.28515625" customWidth="1"/>
    <col min="1282" max="1282" width="12.85546875" customWidth="1"/>
    <col min="1283" max="1283" width="19.28515625" customWidth="1"/>
    <col min="1296" max="1296" width="13.140625" customWidth="1"/>
    <col min="1297" max="1297" width="41.7109375" customWidth="1"/>
    <col min="1536" max="1536" width="21.85546875" customWidth="1"/>
    <col min="1537" max="1537" width="16.28515625" customWidth="1"/>
    <col min="1538" max="1538" width="12.85546875" customWidth="1"/>
    <col min="1539" max="1539" width="19.28515625" customWidth="1"/>
    <col min="1552" max="1552" width="13.140625" customWidth="1"/>
    <col min="1553" max="1553" width="41.7109375" customWidth="1"/>
    <col min="1792" max="1792" width="21.85546875" customWidth="1"/>
    <col min="1793" max="1793" width="16.28515625" customWidth="1"/>
    <col min="1794" max="1794" width="12.85546875" customWidth="1"/>
    <col min="1795" max="1795" width="19.28515625" customWidth="1"/>
    <col min="1808" max="1808" width="13.140625" customWidth="1"/>
    <col min="1809" max="1809" width="41.7109375" customWidth="1"/>
    <col min="2048" max="2048" width="21.85546875" customWidth="1"/>
    <col min="2049" max="2049" width="16.28515625" customWidth="1"/>
    <col min="2050" max="2050" width="12.85546875" customWidth="1"/>
    <col min="2051" max="2051" width="19.28515625" customWidth="1"/>
    <col min="2064" max="2064" width="13.140625" customWidth="1"/>
    <col min="2065" max="2065" width="41.7109375" customWidth="1"/>
    <col min="2304" max="2304" width="21.85546875" customWidth="1"/>
    <col min="2305" max="2305" width="16.28515625" customWidth="1"/>
    <col min="2306" max="2306" width="12.85546875" customWidth="1"/>
    <col min="2307" max="2307" width="19.28515625" customWidth="1"/>
    <col min="2320" max="2320" width="13.140625" customWidth="1"/>
    <col min="2321" max="2321" width="41.7109375" customWidth="1"/>
    <col min="2560" max="2560" width="21.85546875" customWidth="1"/>
    <col min="2561" max="2561" width="16.28515625" customWidth="1"/>
    <col min="2562" max="2562" width="12.85546875" customWidth="1"/>
    <col min="2563" max="2563" width="19.28515625" customWidth="1"/>
    <col min="2576" max="2576" width="13.140625" customWidth="1"/>
    <col min="2577" max="2577" width="41.7109375" customWidth="1"/>
    <col min="2816" max="2816" width="21.85546875" customWidth="1"/>
    <col min="2817" max="2817" width="16.28515625" customWidth="1"/>
    <col min="2818" max="2818" width="12.85546875" customWidth="1"/>
    <col min="2819" max="2819" width="19.28515625" customWidth="1"/>
    <col min="2832" max="2832" width="13.140625" customWidth="1"/>
    <col min="2833" max="2833" width="41.7109375" customWidth="1"/>
    <col min="3072" max="3072" width="21.85546875" customWidth="1"/>
    <col min="3073" max="3073" width="16.28515625" customWidth="1"/>
    <col min="3074" max="3074" width="12.85546875" customWidth="1"/>
    <col min="3075" max="3075" width="19.28515625" customWidth="1"/>
    <col min="3088" max="3088" width="13.140625" customWidth="1"/>
    <col min="3089" max="3089" width="41.7109375" customWidth="1"/>
    <col min="3328" max="3328" width="21.85546875" customWidth="1"/>
    <col min="3329" max="3329" width="16.28515625" customWidth="1"/>
    <col min="3330" max="3330" width="12.85546875" customWidth="1"/>
    <col min="3331" max="3331" width="19.28515625" customWidth="1"/>
    <col min="3344" max="3344" width="13.140625" customWidth="1"/>
    <col min="3345" max="3345" width="41.7109375" customWidth="1"/>
    <col min="3584" max="3584" width="21.85546875" customWidth="1"/>
    <col min="3585" max="3585" width="16.28515625" customWidth="1"/>
    <col min="3586" max="3586" width="12.85546875" customWidth="1"/>
    <col min="3587" max="3587" width="19.28515625" customWidth="1"/>
    <col min="3600" max="3600" width="13.140625" customWidth="1"/>
    <col min="3601" max="3601" width="41.7109375" customWidth="1"/>
    <col min="3840" max="3840" width="21.85546875" customWidth="1"/>
    <col min="3841" max="3841" width="16.28515625" customWidth="1"/>
    <col min="3842" max="3842" width="12.85546875" customWidth="1"/>
    <col min="3843" max="3843" width="19.28515625" customWidth="1"/>
    <col min="3856" max="3856" width="13.140625" customWidth="1"/>
    <col min="3857" max="3857" width="41.7109375" customWidth="1"/>
    <col min="4096" max="4096" width="21.85546875" customWidth="1"/>
    <col min="4097" max="4097" width="16.28515625" customWidth="1"/>
    <col min="4098" max="4098" width="12.85546875" customWidth="1"/>
    <col min="4099" max="4099" width="19.28515625" customWidth="1"/>
    <col min="4112" max="4112" width="13.140625" customWidth="1"/>
    <col min="4113" max="4113" width="41.7109375" customWidth="1"/>
    <col min="4352" max="4352" width="21.85546875" customWidth="1"/>
    <col min="4353" max="4353" width="16.28515625" customWidth="1"/>
    <col min="4354" max="4354" width="12.85546875" customWidth="1"/>
    <col min="4355" max="4355" width="19.28515625" customWidth="1"/>
    <col min="4368" max="4368" width="13.140625" customWidth="1"/>
    <col min="4369" max="4369" width="41.7109375" customWidth="1"/>
    <col min="4608" max="4608" width="21.85546875" customWidth="1"/>
    <col min="4609" max="4609" width="16.28515625" customWidth="1"/>
    <col min="4610" max="4610" width="12.85546875" customWidth="1"/>
    <col min="4611" max="4611" width="19.28515625" customWidth="1"/>
    <col min="4624" max="4624" width="13.140625" customWidth="1"/>
    <col min="4625" max="4625" width="41.7109375" customWidth="1"/>
    <col min="4864" max="4864" width="21.85546875" customWidth="1"/>
    <col min="4865" max="4865" width="16.28515625" customWidth="1"/>
    <col min="4866" max="4866" width="12.85546875" customWidth="1"/>
    <col min="4867" max="4867" width="19.28515625" customWidth="1"/>
    <col min="4880" max="4880" width="13.140625" customWidth="1"/>
    <col min="4881" max="4881" width="41.7109375" customWidth="1"/>
    <col min="5120" max="5120" width="21.85546875" customWidth="1"/>
    <col min="5121" max="5121" width="16.28515625" customWidth="1"/>
    <col min="5122" max="5122" width="12.85546875" customWidth="1"/>
    <col min="5123" max="5123" width="19.28515625" customWidth="1"/>
    <col min="5136" max="5136" width="13.140625" customWidth="1"/>
    <col min="5137" max="5137" width="41.7109375" customWidth="1"/>
    <col min="5376" max="5376" width="21.85546875" customWidth="1"/>
    <col min="5377" max="5377" width="16.28515625" customWidth="1"/>
    <col min="5378" max="5378" width="12.85546875" customWidth="1"/>
    <col min="5379" max="5379" width="19.28515625" customWidth="1"/>
    <col min="5392" max="5392" width="13.140625" customWidth="1"/>
    <col min="5393" max="5393" width="41.7109375" customWidth="1"/>
    <col min="5632" max="5632" width="21.85546875" customWidth="1"/>
    <col min="5633" max="5633" width="16.28515625" customWidth="1"/>
    <col min="5634" max="5634" width="12.85546875" customWidth="1"/>
    <col min="5635" max="5635" width="19.28515625" customWidth="1"/>
    <col min="5648" max="5648" width="13.140625" customWidth="1"/>
    <col min="5649" max="5649" width="41.7109375" customWidth="1"/>
    <col min="5888" max="5888" width="21.85546875" customWidth="1"/>
    <col min="5889" max="5889" width="16.28515625" customWidth="1"/>
    <col min="5890" max="5890" width="12.85546875" customWidth="1"/>
    <col min="5891" max="5891" width="19.28515625" customWidth="1"/>
    <col min="5904" max="5904" width="13.140625" customWidth="1"/>
    <col min="5905" max="5905" width="41.7109375" customWidth="1"/>
    <col min="6144" max="6144" width="21.85546875" customWidth="1"/>
    <col min="6145" max="6145" width="16.28515625" customWidth="1"/>
    <col min="6146" max="6146" width="12.85546875" customWidth="1"/>
    <col min="6147" max="6147" width="19.28515625" customWidth="1"/>
    <col min="6160" max="6160" width="13.140625" customWidth="1"/>
    <col min="6161" max="6161" width="41.7109375" customWidth="1"/>
    <col min="6400" max="6400" width="21.85546875" customWidth="1"/>
    <col min="6401" max="6401" width="16.28515625" customWidth="1"/>
    <col min="6402" max="6402" width="12.85546875" customWidth="1"/>
    <col min="6403" max="6403" width="19.28515625" customWidth="1"/>
    <col min="6416" max="6416" width="13.140625" customWidth="1"/>
    <col min="6417" max="6417" width="41.7109375" customWidth="1"/>
    <col min="6656" max="6656" width="21.85546875" customWidth="1"/>
    <col min="6657" max="6657" width="16.28515625" customWidth="1"/>
    <col min="6658" max="6658" width="12.85546875" customWidth="1"/>
    <col min="6659" max="6659" width="19.28515625" customWidth="1"/>
    <col min="6672" max="6672" width="13.140625" customWidth="1"/>
    <col min="6673" max="6673" width="41.7109375" customWidth="1"/>
    <col min="6912" max="6912" width="21.85546875" customWidth="1"/>
    <col min="6913" max="6913" width="16.28515625" customWidth="1"/>
    <col min="6914" max="6914" width="12.85546875" customWidth="1"/>
    <col min="6915" max="6915" width="19.28515625" customWidth="1"/>
    <col min="6928" max="6928" width="13.140625" customWidth="1"/>
    <col min="6929" max="6929" width="41.7109375" customWidth="1"/>
    <col min="7168" max="7168" width="21.85546875" customWidth="1"/>
    <col min="7169" max="7169" width="16.28515625" customWidth="1"/>
    <col min="7170" max="7170" width="12.85546875" customWidth="1"/>
    <col min="7171" max="7171" width="19.28515625" customWidth="1"/>
    <col min="7184" max="7184" width="13.140625" customWidth="1"/>
    <col min="7185" max="7185" width="41.7109375" customWidth="1"/>
    <col min="7424" max="7424" width="21.85546875" customWidth="1"/>
    <col min="7425" max="7425" width="16.28515625" customWidth="1"/>
    <col min="7426" max="7426" width="12.85546875" customWidth="1"/>
    <col min="7427" max="7427" width="19.28515625" customWidth="1"/>
    <col min="7440" max="7440" width="13.140625" customWidth="1"/>
    <col min="7441" max="7441" width="41.7109375" customWidth="1"/>
    <col min="7680" max="7680" width="21.85546875" customWidth="1"/>
    <col min="7681" max="7681" width="16.28515625" customWidth="1"/>
    <col min="7682" max="7682" width="12.85546875" customWidth="1"/>
    <col min="7683" max="7683" width="19.28515625" customWidth="1"/>
    <col min="7696" max="7696" width="13.140625" customWidth="1"/>
    <col min="7697" max="7697" width="41.7109375" customWidth="1"/>
    <col min="7936" max="7936" width="21.85546875" customWidth="1"/>
    <col min="7937" max="7937" width="16.28515625" customWidth="1"/>
    <col min="7938" max="7938" width="12.85546875" customWidth="1"/>
    <col min="7939" max="7939" width="19.28515625" customWidth="1"/>
    <col min="7952" max="7952" width="13.140625" customWidth="1"/>
    <col min="7953" max="7953" width="41.7109375" customWidth="1"/>
    <col min="8192" max="8192" width="21.85546875" customWidth="1"/>
    <col min="8193" max="8193" width="16.28515625" customWidth="1"/>
    <col min="8194" max="8194" width="12.85546875" customWidth="1"/>
    <col min="8195" max="8195" width="19.28515625" customWidth="1"/>
    <col min="8208" max="8208" width="13.140625" customWidth="1"/>
    <col min="8209" max="8209" width="41.7109375" customWidth="1"/>
    <col min="8448" max="8448" width="21.85546875" customWidth="1"/>
    <col min="8449" max="8449" width="16.28515625" customWidth="1"/>
    <col min="8450" max="8450" width="12.85546875" customWidth="1"/>
    <col min="8451" max="8451" width="19.28515625" customWidth="1"/>
    <col min="8464" max="8464" width="13.140625" customWidth="1"/>
    <col min="8465" max="8465" width="41.7109375" customWidth="1"/>
    <col min="8704" max="8704" width="21.85546875" customWidth="1"/>
    <col min="8705" max="8705" width="16.28515625" customWidth="1"/>
    <col min="8706" max="8706" width="12.85546875" customWidth="1"/>
    <col min="8707" max="8707" width="19.28515625" customWidth="1"/>
    <col min="8720" max="8720" width="13.140625" customWidth="1"/>
    <col min="8721" max="8721" width="41.7109375" customWidth="1"/>
    <col min="8960" max="8960" width="21.85546875" customWidth="1"/>
    <col min="8961" max="8961" width="16.28515625" customWidth="1"/>
    <col min="8962" max="8962" width="12.85546875" customWidth="1"/>
    <col min="8963" max="8963" width="19.28515625" customWidth="1"/>
    <col min="8976" max="8976" width="13.140625" customWidth="1"/>
    <col min="8977" max="8977" width="41.7109375" customWidth="1"/>
    <col min="9216" max="9216" width="21.85546875" customWidth="1"/>
    <col min="9217" max="9217" width="16.28515625" customWidth="1"/>
    <col min="9218" max="9218" width="12.85546875" customWidth="1"/>
    <col min="9219" max="9219" width="19.28515625" customWidth="1"/>
    <col min="9232" max="9232" width="13.140625" customWidth="1"/>
    <col min="9233" max="9233" width="41.7109375" customWidth="1"/>
    <col min="9472" max="9472" width="21.85546875" customWidth="1"/>
    <col min="9473" max="9473" width="16.28515625" customWidth="1"/>
    <col min="9474" max="9474" width="12.85546875" customWidth="1"/>
    <col min="9475" max="9475" width="19.28515625" customWidth="1"/>
    <col min="9488" max="9488" width="13.140625" customWidth="1"/>
    <col min="9489" max="9489" width="41.7109375" customWidth="1"/>
    <col min="9728" max="9728" width="21.85546875" customWidth="1"/>
    <col min="9729" max="9729" width="16.28515625" customWidth="1"/>
    <col min="9730" max="9730" width="12.85546875" customWidth="1"/>
    <col min="9731" max="9731" width="19.28515625" customWidth="1"/>
    <col min="9744" max="9744" width="13.140625" customWidth="1"/>
    <col min="9745" max="9745" width="41.7109375" customWidth="1"/>
    <col min="9984" max="9984" width="21.85546875" customWidth="1"/>
    <col min="9985" max="9985" width="16.28515625" customWidth="1"/>
    <col min="9986" max="9986" width="12.85546875" customWidth="1"/>
    <col min="9987" max="9987" width="19.28515625" customWidth="1"/>
    <col min="10000" max="10000" width="13.140625" customWidth="1"/>
    <col min="10001" max="10001" width="41.7109375" customWidth="1"/>
    <col min="10240" max="10240" width="21.85546875" customWidth="1"/>
    <col min="10241" max="10241" width="16.28515625" customWidth="1"/>
    <col min="10242" max="10242" width="12.85546875" customWidth="1"/>
    <col min="10243" max="10243" width="19.28515625" customWidth="1"/>
    <col min="10256" max="10256" width="13.140625" customWidth="1"/>
    <col min="10257" max="10257" width="41.7109375" customWidth="1"/>
    <col min="10496" max="10496" width="21.85546875" customWidth="1"/>
    <col min="10497" max="10497" width="16.28515625" customWidth="1"/>
    <col min="10498" max="10498" width="12.85546875" customWidth="1"/>
    <col min="10499" max="10499" width="19.28515625" customWidth="1"/>
    <col min="10512" max="10512" width="13.140625" customWidth="1"/>
    <col min="10513" max="10513" width="41.7109375" customWidth="1"/>
    <col min="10752" max="10752" width="21.85546875" customWidth="1"/>
    <col min="10753" max="10753" width="16.28515625" customWidth="1"/>
    <col min="10754" max="10754" width="12.85546875" customWidth="1"/>
    <col min="10755" max="10755" width="19.28515625" customWidth="1"/>
    <col min="10768" max="10768" width="13.140625" customWidth="1"/>
    <col min="10769" max="10769" width="41.7109375" customWidth="1"/>
    <col min="11008" max="11008" width="21.85546875" customWidth="1"/>
    <col min="11009" max="11009" width="16.28515625" customWidth="1"/>
    <col min="11010" max="11010" width="12.85546875" customWidth="1"/>
    <col min="11011" max="11011" width="19.28515625" customWidth="1"/>
    <col min="11024" max="11024" width="13.140625" customWidth="1"/>
    <col min="11025" max="11025" width="41.7109375" customWidth="1"/>
    <col min="11264" max="11264" width="21.85546875" customWidth="1"/>
    <col min="11265" max="11265" width="16.28515625" customWidth="1"/>
    <col min="11266" max="11266" width="12.85546875" customWidth="1"/>
    <col min="11267" max="11267" width="19.28515625" customWidth="1"/>
    <col min="11280" max="11280" width="13.140625" customWidth="1"/>
    <col min="11281" max="11281" width="41.7109375" customWidth="1"/>
    <col min="11520" max="11520" width="21.85546875" customWidth="1"/>
    <col min="11521" max="11521" width="16.28515625" customWidth="1"/>
    <col min="11522" max="11522" width="12.85546875" customWidth="1"/>
    <col min="11523" max="11523" width="19.28515625" customWidth="1"/>
    <col min="11536" max="11536" width="13.140625" customWidth="1"/>
    <col min="11537" max="11537" width="41.7109375" customWidth="1"/>
    <col min="11776" max="11776" width="21.85546875" customWidth="1"/>
    <col min="11777" max="11777" width="16.28515625" customWidth="1"/>
    <col min="11778" max="11778" width="12.85546875" customWidth="1"/>
    <col min="11779" max="11779" width="19.28515625" customWidth="1"/>
    <col min="11792" max="11792" width="13.140625" customWidth="1"/>
    <col min="11793" max="11793" width="41.7109375" customWidth="1"/>
    <col min="12032" max="12032" width="21.85546875" customWidth="1"/>
    <col min="12033" max="12033" width="16.28515625" customWidth="1"/>
    <col min="12034" max="12034" width="12.85546875" customWidth="1"/>
    <col min="12035" max="12035" width="19.28515625" customWidth="1"/>
    <col min="12048" max="12048" width="13.140625" customWidth="1"/>
    <col min="12049" max="12049" width="41.7109375" customWidth="1"/>
    <col min="12288" max="12288" width="21.85546875" customWidth="1"/>
    <col min="12289" max="12289" width="16.28515625" customWidth="1"/>
    <col min="12290" max="12290" width="12.85546875" customWidth="1"/>
    <col min="12291" max="12291" width="19.28515625" customWidth="1"/>
    <col min="12304" max="12304" width="13.140625" customWidth="1"/>
    <col min="12305" max="12305" width="41.7109375" customWidth="1"/>
    <col min="12544" max="12544" width="21.85546875" customWidth="1"/>
    <col min="12545" max="12545" width="16.28515625" customWidth="1"/>
    <col min="12546" max="12546" width="12.85546875" customWidth="1"/>
    <col min="12547" max="12547" width="19.28515625" customWidth="1"/>
    <col min="12560" max="12560" width="13.140625" customWidth="1"/>
    <col min="12561" max="12561" width="41.7109375" customWidth="1"/>
    <col min="12800" max="12800" width="21.85546875" customWidth="1"/>
    <col min="12801" max="12801" width="16.28515625" customWidth="1"/>
    <col min="12802" max="12802" width="12.85546875" customWidth="1"/>
    <col min="12803" max="12803" width="19.28515625" customWidth="1"/>
    <col min="12816" max="12816" width="13.140625" customWidth="1"/>
    <col min="12817" max="12817" width="41.7109375" customWidth="1"/>
    <col min="13056" max="13056" width="21.85546875" customWidth="1"/>
    <col min="13057" max="13057" width="16.28515625" customWidth="1"/>
    <col min="13058" max="13058" width="12.85546875" customWidth="1"/>
    <col min="13059" max="13059" width="19.28515625" customWidth="1"/>
    <col min="13072" max="13072" width="13.140625" customWidth="1"/>
    <col min="13073" max="13073" width="41.7109375" customWidth="1"/>
    <col min="13312" max="13312" width="21.85546875" customWidth="1"/>
    <col min="13313" max="13313" width="16.28515625" customWidth="1"/>
    <col min="13314" max="13314" width="12.85546875" customWidth="1"/>
    <col min="13315" max="13315" width="19.28515625" customWidth="1"/>
    <col min="13328" max="13328" width="13.140625" customWidth="1"/>
    <col min="13329" max="13329" width="41.7109375" customWidth="1"/>
    <col min="13568" max="13568" width="21.85546875" customWidth="1"/>
    <col min="13569" max="13569" width="16.28515625" customWidth="1"/>
    <col min="13570" max="13570" width="12.85546875" customWidth="1"/>
    <col min="13571" max="13571" width="19.28515625" customWidth="1"/>
    <col min="13584" max="13584" width="13.140625" customWidth="1"/>
    <col min="13585" max="13585" width="41.7109375" customWidth="1"/>
    <col min="13824" max="13824" width="21.85546875" customWidth="1"/>
    <col min="13825" max="13825" width="16.28515625" customWidth="1"/>
    <col min="13826" max="13826" width="12.85546875" customWidth="1"/>
    <col min="13827" max="13827" width="19.28515625" customWidth="1"/>
    <col min="13840" max="13840" width="13.140625" customWidth="1"/>
    <col min="13841" max="13841" width="41.7109375" customWidth="1"/>
    <col min="14080" max="14080" width="21.85546875" customWidth="1"/>
    <col min="14081" max="14081" width="16.28515625" customWidth="1"/>
    <col min="14082" max="14082" width="12.85546875" customWidth="1"/>
    <col min="14083" max="14083" width="19.28515625" customWidth="1"/>
    <col min="14096" max="14096" width="13.140625" customWidth="1"/>
    <col min="14097" max="14097" width="41.7109375" customWidth="1"/>
    <col min="14336" max="14336" width="21.85546875" customWidth="1"/>
    <col min="14337" max="14337" width="16.28515625" customWidth="1"/>
    <col min="14338" max="14338" width="12.85546875" customWidth="1"/>
    <col min="14339" max="14339" width="19.28515625" customWidth="1"/>
    <col min="14352" max="14352" width="13.140625" customWidth="1"/>
    <col min="14353" max="14353" width="41.7109375" customWidth="1"/>
    <col min="14592" max="14592" width="21.85546875" customWidth="1"/>
    <col min="14593" max="14593" width="16.28515625" customWidth="1"/>
    <col min="14594" max="14594" width="12.85546875" customWidth="1"/>
    <col min="14595" max="14595" width="19.28515625" customWidth="1"/>
    <col min="14608" max="14608" width="13.140625" customWidth="1"/>
    <col min="14609" max="14609" width="41.7109375" customWidth="1"/>
    <col min="14848" max="14848" width="21.85546875" customWidth="1"/>
    <col min="14849" max="14849" width="16.28515625" customWidth="1"/>
    <col min="14850" max="14850" width="12.85546875" customWidth="1"/>
    <col min="14851" max="14851" width="19.28515625" customWidth="1"/>
    <col min="14864" max="14864" width="13.140625" customWidth="1"/>
    <col min="14865" max="14865" width="41.7109375" customWidth="1"/>
    <col min="15104" max="15104" width="21.85546875" customWidth="1"/>
    <col min="15105" max="15105" width="16.28515625" customWidth="1"/>
    <col min="15106" max="15106" width="12.85546875" customWidth="1"/>
    <col min="15107" max="15107" width="19.28515625" customWidth="1"/>
    <col min="15120" max="15120" width="13.140625" customWidth="1"/>
    <col min="15121" max="15121" width="41.7109375" customWidth="1"/>
    <col min="15360" max="15360" width="21.85546875" customWidth="1"/>
    <col min="15361" max="15361" width="16.28515625" customWidth="1"/>
    <col min="15362" max="15362" width="12.85546875" customWidth="1"/>
    <col min="15363" max="15363" width="19.28515625" customWidth="1"/>
    <col min="15376" max="15376" width="13.140625" customWidth="1"/>
    <col min="15377" max="15377" width="41.7109375" customWidth="1"/>
    <col min="15616" max="15616" width="21.85546875" customWidth="1"/>
    <col min="15617" max="15617" width="16.28515625" customWidth="1"/>
    <col min="15618" max="15618" width="12.85546875" customWidth="1"/>
    <col min="15619" max="15619" width="19.28515625" customWidth="1"/>
    <col min="15632" max="15632" width="13.140625" customWidth="1"/>
    <col min="15633" max="15633" width="41.7109375" customWidth="1"/>
    <col min="15872" max="15872" width="21.85546875" customWidth="1"/>
    <col min="15873" max="15873" width="16.28515625" customWidth="1"/>
    <col min="15874" max="15874" width="12.85546875" customWidth="1"/>
    <col min="15875" max="15875" width="19.28515625" customWidth="1"/>
    <col min="15888" max="15888" width="13.140625" customWidth="1"/>
    <col min="15889" max="15889" width="41.7109375" customWidth="1"/>
    <col min="16128" max="16128" width="21.85546875" customWidth="1"/>
    <col min="16129" max="16129" width="16.28515625" customWidth="1"/>
    <col min="16130" max="16130" width="12.85546875" customWidth="1"/>
    <col min="16131" max="16131" width="19.28515625" customWidth="1"/>
    <col min="16144" max="16144" width="13.140625" customWidth="1"/>
    <col min="16145" max="16145" width="41.7109375" customWidth="1"/>
  </cols>
  <sheetData>
    <row r="1" spans="1:17" ht="18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8.75" x14ac:dyDescent="0.25">
      <c r="A2" s="112" t="s">
        <v>1</v>
      </c>
      <c r="B2" s="112" t="s">
        <v>2</v>
      </c>
      <c r="C2" s="112" t="s">
        <v>3</v>
      </c>
      <c r="D2" s="112" t="s">
        <v>4</v>
      </c>
      <c r="E2" s="112" t="s">
        <v>5</v>
      </c>
      <c r="F2" s="113" t="s">
        <v>6</v>
      </c>
      <c r="G2" s="112" t="s">
        <v>7</v>
      </c>
      <c r="H2" s="112"/>
      <c r="I2" s="112"/>
      <c r="J2" s="112"/>
      <c r="K2" s="112"/>
      <c r="L2" s="112"/>
      <c r="M2" s="112" t="s">
        <v>8</v>
      </c>
      <c r="N2" s="112" t="s">
        <v>9</v>
      </c>
      <c r="O2" s="112" t="s">
        <v>10</v>
      </c>
      <c r="P2" s="112" t="s">
        <v>11</v>
      </c>
      <c r="Q2" s="98"/>
    </row>
    <row r="3" spans="1:17" ht="18.75" x14ac:dyDescent="0.3">
      <c r="A3" s="112"/>
      <c r="B3" s="112"/>
      <c r="C3" s="112"/>
      <c r="D3" s="112"/>
      <c r="E3" s="112"/>
      <c r="F3" s="113"/>
      <c r="G3" s="114" t="s">
        <v>12</v>
      </c>
      <c r="H3" s="114"/>
      <c r="I3" s="114" t="s">
        <v>13</v>
      </c>
      <c r="J3" s="114"/>
      <c r="K3" s="114" t="s">
        <v>14</v>
      </c>
      <c r="L3" s="114"/>
      <c r="M3" s="112"/>
      <c r="N3" s="112"/>
      <c r="O3" s="112"/>
      <c r="P3" s="112"/>
      <c r="Q3" s="98"/>
    </row>
    <row r="4" spans="1:17" ht="18.75" x14ac:dyDescent="0.3">
      <c r="A4" s="112"/>
      <c r="B4" s="112"/>
      <c r="C4" s="112"/>
      <c r="D4" s="112"/>
      <c r="E4" s="112"/>
      <c r="F4" s="113"/>
      <c r="G4" s="1" t="s">
        <v>15</v>
      </c>
      <c r="H4" s="1" t="s">
        <v>16</v>
      </c>
      <c r="I4" s="1" t="s">
        <v>15</v>
      </c>
      <c r="J4" s="1" t="s">
        <v>16</v>
      </c>
      <c r="K4" s="1" t="s">
        <v>15</v>
      </c>
      <c r="L4" s="1" t="s">
        <v>16</v>
      </c>
      <c r="M4" s="112"/>
      <c r="N4" s="112"/>
      <c r="O4" s="112"/>
      <c r="P4" s="112"/>
      <c r="Q4" s="98"/>
    </row>
    <row r="5" spans="1:17" ht="18.75" x14ac:dyDescent="0.3">
      <c r="A5" s="1" t="s">
        <v>17</v>
      </c>
      <c r="B5" s="1" t="s">
        <v>123</v>
      </c>
      <c r="C5" s="1" t="s">
        <v>124</v>
      </c>
      <c r="D5" s="1" t="s">
        <v>125</v>
      </c>
      <c r="E5" s="1">
        <v>7</v>
      </c>
      <c r="F5" s="101" t="s">
        <v>508</v>
      </c>
      <c r="G5" s="1">
        <v>26.5</v>
      </c>
      <c r="H5" s="2">
        <f t="shared" ref="H5:H15" si="0">30*G5/40</f>
        <v>19.875</v>
      </c>
      <c r="I5" s="1">
        <v>12.03</v>
      </c>
      <c r="J5" s="3">
        <f t="shared" ref="J5:J15" si="1">35*10/I5</f>
        <v>29.093931837073985</v>
      </c>
      <c r="K5" s="1">
        <v>31.74</v>
      </c>
      <c r="L5" s="4">
        <f t="shared" ref="L5:L15" si="2">35*31.74/K5</f>
        <v>35</v>
      </c>
      <c r="M5" s="1"/>
      <c r="N5" s="3">
        <f t="shared" ref="N5:N15" si="3">H5+J5+L5+M5</f>
        <v>83.968931837073981</v>
      </c>
      <c r="O5" s="1" t="s">
        <v>21</v>
      </c>
      <c r="P5" s="1" t="s">
        <v>22</v>
      </c>
      <c r="Q5" s="98"/>
    </row>
    <row r="6" spans="1:17" ht="18.75" x14ac:dyDescent="0.3">
      <c r="A6" s="1" t="s">
        <v>64</v>
      </c>
      <c r="B6" s="1" t="s">
        <v>126</v>
      </c>
      <c r="C6" s="1" t="s">
        <v>127</v>
      </c>
      <c r="D6" s="1" t="s">
        <v>128</v>
      </c>
      <c r="E6" s="1">
        <v>8</v>
      </c>
      <c r="F6" s="101" t="s">
        <v>508</v>
      </c>
      <c r="G6" s="1">
        <v>16.5</v>
      </c>
      <c r="H6" s="2">
        <f t="shared" si="0"/>
        <v>12.375</v>
      </c>
      <c r="I6" s="1">
        <v>10.59</v>
      </c>
      <c r="J6" s="3">
        <f t="shared" si="1"/>
        <v>33.050047214353164</v>
      </c>
      <c r="K6" s="1">
        <v>36.659999999999997</v>
      </c>
      <c r="L6" s="4">
        <f t="shared" si="2"/>
        <v>30.302782324058917</v>
      </c>
      <c r="M6" s="1"/>
      <c r="N6" s="3">
        <f t="shared" si="3"/>
        <v>75.727829538412081</v>
      </c>
      <c r="O6" s="1" t="s">
        <v>26</v>
      </c>
      <c r="P6" s="1" t="s">
        <v>68</v>
      </c>
      <c r="Q6" s="98"/>
    </row>
    <row r="7" spans="1:17" ht="18.75" x14ac:dyDescent="0.3">
      <c r="A7" s="1" t="s">
        <v>17</v>
      </c>
      <c r="B7" s="1" t="s">
        <v>129</v>
      </c>
      <c r="C7" s="1" t="s">
        <v>130</v>
      </c>
      <c r="D7" s="1" t="s">
        <v>131</v>
      </c>
      <c r="E7" s="1">
        <v>7</v>
      </c>
      <c r="F7" s="101" t="s">
        <v>508</v>
      </c>
      <c r="G7" s="1">
        <v>17.5</v>
      </c>
      <c r="H7" s="2">
        <f t="shared" si="0"/>
        <v>13.125</v>
      </c>
      <c r="I7" s="1">
        <v>10.88</v>
      </c>
      <c r="J7" s="3">
        <f t="shared" si="1"/>
        <v>32.169117647058819</v>
      </c>
      <c r="K7" s="1">
        <v>36.630000000000003</v>
      </c>
      <c r="L7" s="4">
        <f t="shared" si="2"/>
        <v>30.327600327600322</v>
      </c>
      <c r="M7" s="1"/>
      <c r="N7" s="3">
        <f t="shared" si="3"/>
        <v>75.621717974659134</v>
      </c>
      <c r="O7" s="1" t="s">
        <v>26</v>
      </c>
      <c r="P7" s="1" t="s">
        <v>22</v>
      </c>
      <c r="Q7" s="98"/>
    </row>
    <row r="8" spans="1:17" ht="18.75" x14ac:dyDescent="0.3">
      <c r="A8" s="1" t="s">
        <v>35</v>
      </c>
      <c r="B8" s="1" t="s">
        <v>132</v>
      </c>
      <c r="C8" s="1" t="s">
        <v>133</v>
      </c>
      <c r="D8" s="1" t="s">
        <v>134</v>
      </c>
      <c r="E8" s="1">
        <v>7</v>
      </c>
      <c r="F8" s="101" t="s">
        <v>508</v>
      </c>
      <c r="G8" s="1">
        <v>14</v>
      </c>
      <c r="H8" s="2">
        <f t="shared" si="0"/>
        <v>10.5</v>
      </c>
      <c r="I8" s="1">
        <v>11.8</v>
      </c>
      <c r="J8" s="3">
        <f t="shared" si="1"/>
        <v>29.66101694915254</v>
      </c>
      <c r="K8" s="1">
        <v>32.090000000000003</v>
      </c>
      <c r="L8" s="4">
        <f t="shared" si="2"/>
        <v>34.618261140542216</v>
      </c>
      <c r="M8" s="1"/>
      <c r="N8" s="3">
        <f t="shared" si="3"/>
        <v>74.779278089694756</v>
      </c>
      <c r="O8" s="1" t="s">
        <v>38</v>
      </c>
      <c r="P8" s="1" t="s">
        <v>39</v>
      </c>
      <c r="Q8" s="98"/>
    </row>
    <row r="9" spans="1:17" ht="18.75" x14ac:dyDescent="0.3">
      <c r="A9" s="1" t="s">
        <v>17</v>
      </c>
      <c r="B9" s="1" t="s">
        <v>135</v>
      </c>
      <c r="C9" s="1" t="s">
        <v>136</v>
      </c>
      <c r="D9" s="1" t="s">
        <v>137</v>
      </c>
      <c r="E9" s="1">
        <v>8</v>
      </c>
      <c r="F9" s="101" t="s">
        <v>508</v>
      </c>
      <c r="G9" s="1">
        <v>14</v>
      </c>
      <c r="H9" s="2">
        <f t="shared" si="0"/>
        <v>10.5</v>
      </c>
      <c r="I9" s="1">
        <v>11.07</v>
      </c>
      <c r="J9" s="3">
        <f t="shared" si="1"/>
        <v>31.61698283649503</v>
      </c>
      <c r="K9" s="1">
        <v>38.5</v>
      </c>
      <c r="L9" s="4">
        <f t="shared" si="2"/>
        <v>28.854545454545452</v>
      </c>
      <c r="M9" s="1"/>
      <c r="N9" s="3">
        <f t="shared" si="3"/>
        <v>70.971528291040471</v>
      </c>
      <c r="O9" s="1" t="s">
        <v>38</v>
      </c>
      <c r="P9" s="1" t="s">
        <v>72</v>
      </c>
      <c r="Q9" s="98"/>
    </row>
    <row r="10" spans="1:17" ht="18.75" x14ac:dyDescent="0.3">
      <c r="A10" s="1" t="s">
        <v>17</v>
      </c>
      <c r="B10" s="1" t="s">
        <v>138</v>
      </c>
      <c r="C10" s="1" t="s">
        <v>139</v>
      </c>
      <c r="D10" s="1" t="s">
        <v>140</v>
      </c>
      <c r="E10" s="1">
        <v>8</v>
      </c>
      <c r="F10" s="101" t="s">
        <v>508</v>
      </c>
      <c r="G10" s="1">
        <v>13</v>
      </c>
      <c r="H10" s="2">
        <f t="shared" si="0"/>
        <v>9.75</v>
      </c>
      <c r="I10" s="1">
        <v>10</v>
      </c>
      <c r="J10" s="3">
        <f t="shared" si="1"/>
        <v>35</v>
      </c>
      <c r="K10" s="1">
        <v>42.47</v>
      </c>
      <c r="L10" s="4">
        <f t="shared" si="2"/>
        <v>26.157287497056743</v>
      </c>
      <c r="M10" s="1"/>
      <c r="N10" s="3">
        <f t="shared" si="3"/>
        <v>70.907287497056743</v>
      </c>
      <c r="O10" s="1" t="s">
        <v>38</v>
      </c>
      <c r="P10" s="1" t="s">
        <v>22</v>
      </c>
      <c r="Q10" s="98"/>
    </row>
    <row r="11" spans="1:17" ht="18.75" x14ac:dyDescent="0.3">
      <c r="A11" s="1" t="s">
        <v>55</v>
      </c>
      <c r="B11" s="1" t="s">
        <v>141</v>
      </c>
      <c r="C11" s="1" t="s">
        <v>142</v>
      </c>
      <c r="D11" s="1" t="s">
        <v>143</v>
      </c>
      <c r="E11" s="1">
        <v>8</v>
      </c>
      <c r="F11" s="101" t="s">
        <v>508</v>
      </c>
      <c r="G11" s="1">
        <v>17</v>
      </c>
      <c r="H11" s="2">
        <f t="shared" si="0"/>
        <v>12.75</v>
      </c>
      <c r="I11" s="1">
        <v>10.74</v>
      </c>
      <c r="J11" s="3">
        <f t="shared" si="1"/>
        <v>32.588454376163874</v>
      </c>
      <c r="K11" s="1">
        <v>46.72</v>
      </c>
      <c r="L11" s="4">
        <f t="shared" si="2"/>
        <v>23.77782534246575</v>
      </c>
      <c r="M11" s="1"/>
      <c r="N11" s="3">
        <f t="shared" si="3"/>
        <v>69.116279718629627</v>
      </c>
      <c r="O11" s="1" t="s">
        <v>38</v>
      </c>
      <c r="P11" s="1" t="s">
        <v>144</v>
      </c>
      <c r="Q11" s="98"/>
    </row>
    <row r="12" spans="1:17" ht="18.75" x14ac:dyDescent="0.3">
      <c r="A12" s="1" t="s">
        <v>51</v>
      </c>
      <c r="B12" s="1" t="s">
        <v>145</v>
      </c>
      <c r="C12" s="1" t="s">
        <v>146</v>
      </c>
      <c r="D12" s="1" t="s">
        <v>147</v>
      </c>
      <c r="E12" s="1">
        <v>7</v>
      </c>
      <c r="F12" s="101" t="s">
        <v>508</v>
      </c>
      <c r="G12" s="1">
        <v>17.5</v>
      </c>
      <c r="H12" s="2">
        <f t="shared" si="0"/>
        <v>13.125</v>
      </c>
      <c r="I12" s="1">
        <v>11.72</v>
      </c>
      <c r="J12" s="3">
        <f t="shared" si="1"/>
        <v>29.863481228668942</v>
      </c>
      <c r="K12" s="1">
        <v>51</v>
      </c>
      <c r="L12" s="4">
        <f t="shared" si="2"/>
        <v>21.78235294117647</v>
      </c>
      <c r="M12" s="1"/>
      <c r="N12" s="3">
        <f t="shared" si="3"/>
        <v>64.770834169845415</v>
      </c>
      <c r="O12" s="1" t="s">
        <v>38</v>
      </c>
      <c r="P12" s="1" t="s">
        <v>54</v>
      </c>
      <c r="Q12" s="98"/>
    </row>
    <row r="13" spans="1:17" ht="18.75" x14ac:dyDescent="0.3">
      <c r="A13" s="1" t="s">
        <v>51</v>
      </c>
      <c r="B13" s="1" t="s">
        <v>148</v>
      </c>
      <c r="C13" s="1" t="s">
        <v>130</v>
      </c>
      <c r="D13" s="1" t="s">
        <v>149</v>
      </c>
      <c r="E13" s="1">
        <v>7</v>
      </c>
      <c r="F13" s="101" t="s">
        <v>508</v>
      </c>
      <c r="G13" s="1">
        <v>14</v>
      </c>
      <c r="H13" s="2">
        <f t="shared" si="0"/>
        <v>10.5</v>
      </c>
      <c r="I13" s="1">
        <v>12.1</v>
      </c>
      <c r="J13" s="3">
        <f t="shared" si="1"/>
        <v>28.925619834710744</v>
      </c>
      <c r="K13" s="1">
        <v>55.12</v>
      </c>
      <c r="L13" s="4">
        <f t="shared" si="2"/>
        <v>20.154208998548619</v>
      </c>
      <c r="M13" s="1"/>
      <c r="N13" s="3">
        <f t="shared" si="3"/>
        <v>59.579828833259363</v>
      </c>
      <c r="O13" s="1" t="s">
        <v>38</v>
      </c>
      <c r="P13" s="1" t="s">
        <v>54</v>
      </c>
      <c r="Q13" s="98"/>
    </row>
    <row r="14" spans="1:17" ht="18.75" x14ac:dyDescent="0.3">
      <c r="A14" s="1" t="s">
        <v>60</v>
      </c>
      <c r="B14" s="1" t="s">
        <v>150</v>
      </c>
      <c r="C14" s="1" t="s">
        <v>151</v>
      </c>
      <c r="D14" s="1" t="s">
        <v>152</v>
      </c>
      <c r="E14" s="1">
        <v>8</v>
      </c>
      <c r="F14" s="101" t="s">
        <v>508</v>
      </c>
      <c r="G14" s="1">
        <v>11.5</v>
      </c>
      <c r="H14" s="2">
        <f t="shared" si="0"/>
        <v>8.625</v>
      </c>
      <c r="I14" s="1">
        <v>12.23</v>
      </c>
      <c r="J14" s="3">
        <f t="shared" si="1"/>
        <v>28.618152085036794</v>
      </c>
      <c r="K14" s="1">
        <v>52.47</v>
      </c>
      <c r="L14" s="4">
        <f t="shared" si="2"/>
        <v>21.17209834190966</v>
      </c>
      <c r="M14" s="1"/>
      <c r="N14" s="3">
        <f t="shared" si="3"/>
        <v>58.415250426946457</v>
      </c>
      <c r="O14" s="1" t="s">
        <v>38</v>
      </c>
      <c r="P14" s="1" t="s">
        <v>153</v>
      </c>
      <c r="Q14" s="98"/>
    </row>
    <row r="15" spans="1:17" ht="18.75" x14ac:dyDescent="0.3">
      <c r="A15" s="1" t="s">
        <v>47</v>
      </c>
      <c r="B15" s="1" t="s">
        <v>154</v>
      </c>
      <c r="C15" s="1" t="s">
        <v>155</v>
      </c>
      <c r="D15" s="1" t="s">
        <v>152</v>
      </c>
      <c r="E15" s="1">
        <v>8</v>
      </c>
      <c r="F15" s="101" t="s">
        <v>508</v>
      </c>
      <c r="G15" s="1">
        <v>12</v>
      </c>
      <c r="H15" s="2">
        <f t="shared" si="0"/>
        <v>9</v>
      </c>
      <c r="I15" s="1">
        <v>12.3</v>
      </c>
      <c r="J15" s="3">
        <f t="shared" si="1"/>
        <v>28.455284552845526</v>
      </c>
      <c r="K15" s="1">
        <v>56.21</v>
      </c>
      <c r="L15" s="4">
        <f t="shared" si="2"/>
        <v>19.763387297633869</v>
      </c>
      <c r="M15" s="1"/>
      <c r="N15" s="3">
        <f t="shared" si="3"/>
        <v>57.218671850479396</v>
      </c>
      <c r="O15" s="1" t="s">
        <v>38</v>
      </c>
      <c r="P15" s="1" t="s">
        <v>114</v>
      </c>
      <c r="Q15" s="98"/>
    </row>
    <row r="16" spans="1:17" ht="18.75" x14ac:dyDescent="0.2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17" ht="18.75" customHeight="1" x14ac:dyDescent="0.25">
      <c r="A17" s="112" t="s">
        <v>1</v>
      </c>
      <c r="B17" s="112" t="s">
        <v>2</v>
      </c>
      <c r="C17" s="112" t="s">
        <v>3</v>
      </c>
      <c r="D17" s="112" t="s">
        <v>4</v>
      </c>
      <c r="E17" s="112" t="s">
        <v>5</v>
      </c>
      <c r="F17" s="113" t="s">
        <v>6</v>
      </c>
      <c r="G17" s="112" t="s">
        <v>7</v>
      </c>
      <c r="H17" s="112"/>
      <c r="I17" s="112"/>
      <c r="J17" s="112"/>
      <c r="K17" s="112"/>
      <c r="L17" s="112"/>
      <c r="M17" s="112" t="s">
        <v>8</v>
      </c>
      <c r="N17" s="112" t="s">
        <v>9</v>
      </c>
      <c r="O17" s="112" t="s">
        <v>10</v>
      </c>
      <c r="P17" s="112" t="s">
        <v>11</v>
      </c>
      <c r="Q17" s="98"/>
    </row>
    <row r="18" spans="1:17" ht="18.75" x14ac:dyDescent="0.3">
      <c r="A18" s="112"/>
      <c r="B18" s="112"/>
      <c r="C18" s="112"/>
      <c r="D18" s="112"/>
      <c r="E18" s="112"/>
      <c r="F18" s="113"/>
      <c r="G18" s="114" t="s">
        <v>12</v>
      </c>
      <c r="H18" s="114"/>
      <c r="I18" s="114" t="s">
        <v>13</v>
      </c>
      <c r="J18" s="114"/>
      <c r="K18" s="114" t="s">
        <v>14</v>
      </c>
      <c r="L18" s="114"/>
      <c r="M18" s="112"/>
      <c r="N18" s="112"/>
      <c r="O18" s="112"/>
      <c r="P18" s="112"/>
      <c r="Q18" s="98"/>
    </row>
    <row r="19" spans="1:17" ht="18.75" x14ac:dyDescent="0.3">
      <c r="A19" s="112"/>
      <c r="B19" s="112"/>
      <c r="C19" s="112"/>
      <c r="D19" s="112"/>
      <c r="E19" s="112"/>
      <c r="F19" s="113"/>
      <c r="G19" s="1" t="s">
        <v>15</v>
      </c>
      <c r="H19" s="1" t="s">
        <v>16</v>
      </c>
      <c r="I19" s="1" t="s">
        <v>15</v>
      </c>
      <c r="J19" s="1" t="s">
        <v>16</v>
      </c>
      <c r="K19" s="1" t="s">
        <v>15</v>
      </c>
      <c r="L19" s="1" t="s">
        <v>16</v>
      </c>
      <c r="M19" s="112"/>
      <c r="N19" s="112"/>
      <c r="O19" s="112"/>
      <c r="P19" s="112"/>
      <c r="Q19" s="98"/>
    </row>
    <row r="20" spans="1:17" ht="18.75" x14ac:dyDescent="0.3">
      <c r="A20" s="1" t="s">
        <v>35</v>
      </c>
      <c r="B20" s="1" t="s">
        <v>156</v>
      </c>
      <c r="C20" s="1" t="s">
        <v>157</v>
      </c>
      <c r="D20" s="1" t="s">
        <v>158</v>
      </c>
      <c r="E20" s="1">
        <v>10</v>
      </c>
      <c r="F20" s="101" t="s">
        <v>570</v>
      </c>
      <c r="G20" s="1">
        <v>44</v>
      </c>
      <c r="H20" s="1">
        <f>30*G20/60</f>
        <v>22</v>
      </c>
      <c r="I20" s="1">
        <v>17.73</v>
      </c>
      <c r="J20" s="3">
        <f>35*15.83/I20</f>
        <v>31.249294980259442</v>
      </c>
      <c r="K20" s="1">
        <v>36.68</v>
      </c>
      <c r="L20" s="3">
        <f t="shared" ref="L20:L29" si="4">35*33.65/K20</f>
        <v>32.108778625954201</v>
      </c>
      <c r="M20" s="1"/>
      <c r="N20" s="3">
        <f t="shared" ref="N20:N29" si="5">H20+J20+L20+M20</f>
        <v>85.358073606213651</v>
      </c>
      <c r="O20" s="1" t="s">
        <v>21</v>
      </c>
      <c r="P20" s="1" t="s">
        <v>106</v>
      </c>
      <c r="Q20" s="98"/>
    </row>
    <row r="21" spans="1:17" ht="18.75" x14ac:dyDescent="0.3">
      <c r="A21" s="1" t="s">
        <v>17</v>
      </c>
      <c r="B21" s="1" t="s">
        <v>159</v>
      </c>
      <c r="C21" s="1" t="s">
        <v>160</v>
      </c>
      <c r="D21" s="1" t="s">
        <v>161</v>
      </c>
      <c r="E21" s="1">
        <v>9</v>
      </c>
      <c r="F21" s="101" t="s">
        <v>570</v>
      </c>
      <c r="G21" s="1">
        <v>15</v>
      </c>
      <c r="H21" s="1">
        <v>10.5</v>
      </c>
      <c r="I21" s="1">
        <v>15.83</v>
      </c>
      <c r="J21" s="3">
        <v>32.159999999999997</v>
      </c>
      <c r="K21" s="1">
        <v>36.159999999999997</v>
      </c>
      <c r="L21" s="3">
        <f t="shared" si="4"/>
        <v>32.570519911504427</v>
      </c>
      <c r="M21" s="1"/>
      <c r="N21" s="3">
        <f t="shared" si="5"/>
        <v>75.230519911504416</v>
      </c>
      <c r="O21" s="1" t="s">
        <v>26</v>
      </c>
      <c r="P21" s="1" t="s">
        <v>22</v>
      </c>
      <c r="Q21" s="98"/>
    </row>
    <row r="22" spans="1:17" ht="18.75" x14ac:dyDescent="0.3">
      <c r="A22" s="1" t="s">
        <v>17</v>
      </c>
      <c r="B22" s="1" t="s">
        <v>162</v>
      </c>
      <c r="C22" s="1" t="s">
        <v>163</v>
      </c>
      <c r="D22" s="1" t="s">
        <v>164</v>
      </c>
      <c r="E22" s="1">
        <v>9</v>
      </c>
      <c r="F22" s="101" t="s">
        <v>570</v>
      </c>
      <c r="G22" s="1">
        <v>19.5</v>
      </c>
      <c r="H22" s="1">
        <f t="shared" ref="H22:H29" si="6">30*G22/60</f>
        <v>9.75</v>
      </c>
      <c r="I22" s="1">
        <v>18.34</v>
      </c>
      <c r="J22" s="3">
        <f>35*15.83/I22</f>
        <v>30.209923664122137</v>
      </c>
      <c r="K22" s="1">
        <v>33.65</v>
      </c>
      <c r="L22" s="3">
        <f t="shared" si="4"/>
        <v>35</v>
      </c>
      <c r="M22" s="1"/>
      <c r="N22" s="3">
        <f t="shared" si="5"/>
        <v>74.95992366412213</v>
      </c>
      <c r="O22" s="1" t="s">
        <v>26</v>
      </c>
      <c r="P22" s="1" t="s">
        <v>72</v>
      </c>
      <c r="Q22" s="98"/>
    </row>
    <row r="23" spans="1:17" ht="18.75" x14ac:dyDescent="0.3">
      <c r="A23" s="1" t="s">
        <v>55</v>
      </c>
      <c r="B23" s="1" t="s">
        <v>165</v>
      </c>
      <c r="C23" s="1" t="s">
        <v>166</v>
      </c>
      <c r="D23" s="1" t="s">
        <v>158</v>
      </c>
      <c r="E23" s="1">
        <v>10</v>
      </c>
      <c r="F23" s="101" t="s">
        <v>570</v>
      </c>
      <c r="G23" s="1">
        <v>38</v>
      </c>
      <c r="H23" s="1">
        <f t="shared" si="6"/>
        <v>19</v>
      </c>
      <c r="I23" s="1">
        <v>18.22</v>
      </c>
      <c r="J23" s="3">
        <f>35*15.83/I23</f>
        <v>30.408891328210757</v>
      </c>
      <c r="K23" s="1">
        <v>52.97</v>
      </c>
      <c r="L23" s="3">
        <f t="shared" si="4"/>
        <v>22.234283556730226</v>
      </c>
      <c r="M23" s="1"/>
      <c r="N23" s="3">
        <f t="shared" si="5"/>
        <v>71.643174884940976</v>
      </c>
      <c r="O23" s="1" t="s">
        <v>38</v>
      </c>
      <c r="P23" s="1" t="s">
        <v>59</v>
      </c>
      <c r="Q23" s="98"/>
    </row>
    <row r="24" spans="1:17" ht="18.75" x14ac:dyDescent="0.3">
      <c r="A24" s="1" t="s">
        <v>47</v>
      </c>
      <c r="B24" s="1" t="s">
        <v>167</v>
      </c>
      <c r="C24" s="1" t="s">
        <v>168</v>
      </c>
      <c r="D24" s="1" t="s">
        <v>169</v>
      </c>
      <c r="E24" s="1">
        <v>11</v>
      </c>
      <c r="F24" s="101" t="s">
        <v>570</v>
      </c>
      <c r="G24" s="1">
        <v>18</v>
      </c>
      <c r="H24" s="1">
        <f t="shared" si="6"/>
        <v>9</v>
      </c>
      <c r="I24" s="1">
        <v>19.25</v>
      </c>
      <c r="J24" s="3">
        <f>35*15.83/I24</f>
        <v>28.781818181818178</v>
      </c>
      <c r="K24" s="1">
        <v>35.75</v>
      </c>
      <c r="L24" s="3">
        <f t="shared" si="4"/>
        <v>32.944055944055947</v>
      </c>
      <c r="M24" s="1"/>
      <c r="N24" s="3">
        <f t="shared" si="5"/>
        <v>70.725874125874128</v>
      </c>
      <c r="O24" s="1" t="s">
        <v>38</v>
      </c>
      <c r="P24" s="1" t="s">
        <v>114</v>
      </c>
      <c r="Q24" s="98"/>
    </row>
    <row r="25" spans="1:17" ht="18.75" x14ac:dyDescent="0.3">
      <c r="A25" s="1" t="s">
        <v>17</v>
      </c>
      <c r="B25" s="1" t="s">
        <v>170</v>
      </c>
      <c r="C25" s="1" t="s">
        <v>171</v>
      </c>
      <c r="D25" s="1" t="s">
        <v>143</v>
      </c>
      <c r="E25" s="1">
        <v>11</v>
      </c>
      <c r="F25" s="101" t="s">
        <v>570</v>
      </c>
      <c r="G25" s="1">
        <v>22.5</v>
      </c>
      <c r="H25" s="1">
        <f t="shared" si="6"/>
        <v>11.25</v>
      </c>
      <c r="I25" s="1">
        <v>17.23</v>
      </c>
      <c r="J25" s="3">
        <v>35</v>
      </c>
      <c r="K25" s="1">
        <v>56.59</v>
      </c>
      <c r="L25" s="3">
        <f t="shared" si="4"/>
        <v>20.81198091535607</v>
      </c>
      <c r="M25" s="1"/>
      <c r="N25" s="3">
        <f t="shared" si="5"/>
        <v>67.061980915356074</v>
      </c>
      <c r="O25" s="1" t="s">
        <v>38</v>
      </c>
      <c r="P25" s="1" t="s">
        <v>72</v>
      </c>
      <c r="Q25" s="98"/>
    </row>
    <row r="26" spans="1:17" ht="18.75" x14ac:dyDescent="0.3">
      <c r="A26" s="1" t="s">
        <v>51</v>
      </c>
      <c r="B26" s="1" t="s">
        <v>172</v>
      </c>
      <c r="C26" s="1" t="s">
        <v>173</v>
      </c>
      <c r="D26" s="1" t="s">
        <v>174</v>
      </c>
      <c r="E26" s="1">
        <v>9</v>
      </c>
      <c r="F26" s="101" t="s">
        <v>570</v>
      </c>
      <c r="G26" s="1">
        <v>18</v>
      </c>
      <c r="H26" s="1">
        <f t="shared" si="6"/>
        <v>9</v>
      </c>
      <c r="I26" s="1">
        <v>18.12</v>
      </c>
      <c r="J26" s="3">
        <f>35*15.83/I26</f>
        <v>30.576710816777037</v>
      </c>
      <c r="K26" s="1">
        <v>45.06</v>
      </c>
      <c r="L26" s="3">
        <f t="shared" si="4"/>
        <v>26.137372392365734</v>
      </c>
      <c r="M26" s="1"/>
      <c r="N26" s="3">
        <f t="shared" si="5"/>
        <v>65.714083209142771</v>
      </c>
      <c r="O26" s="1" t="s">
        <v>38</v>
      </c>
      <c r="P26" s="1" t="s">
        <v>54</v>
      </c>
      <c r="Q26" s="98"/>
    </row>
    <row r="27" spans="1:17" ht="18.75" x14ac:dyDescent="0.3">
      <c r="A27" s="1" t="s">
        <v>17</v>
      </c>
      <c r="B27" s="1" t="s">
        <v>175</v>
      </c>
      <c r="C27" s="1" t="s">
        <v>176</v>
      </c>
      <c r="D27" s="1" t="s">
        <v>131</v>
      </c>
      <c r="E27" s="1">
        <v>10</v>
      </c>
      <c r="F27" s="101" t="s">
        <v>570</v>
      </c>
      <c r="G27" s="1">
        <v>19</v>
      </c>
      <c r="H27" s="1">
        <f t="shared" si="6"/>
        <v>9.5</v>
      </c>
      <c r="I27" s="1">
        <v>16.91</v>
      </c>
      <c r="J27" s="3">
        <f>35*15.83/I27</f>
        <v>32.764636309875812</v>
      </c>
      <c r="K27" s="1">
        <v>52.97</v>
      </c>
      <c r="L27" s="3">
        <f t="shared" si="4"/>
        <v>22.234283556730226</v>
      </c>
      <c r="M27" s="1"/>
      <c r="N27" s="3">
        <f t="shared" si="5"/>
        <v>64.49891986660603</v>
      </c>
      <c r="O27" s="1" t="s">
        <v>38</v>
      </c>
      <c r="P27" s="1" t="s">
        <v>68</v>
      </c>
      <c r="Q27" s="98"/>
    </row>
    <row r="28" spans="1:17" ht="18.75" x14ac:dyDescent="0.3">
      <c r="A28" s="1" t="s">
        <v>51</v>
      </c>
      <c r="B28" s="1" t="s">
        <v>90</v>
      </c>
      <c r="C28" s="1" t="s">
        <v>171</v>
      </c>
      <c r="D28" s="1" t="s">
        <v>147</v>
      </c>
      <c r="E28" s="1">
        <v>9</v>
      </c>
      <c r="F28" s="101" t="s">
        <v>570</v>
      </c>
      <c r="G28" s="1">
        <v>19</v>
      </c>
      <c r="H28" s="1">
        <f t="shared" si="6"/>
        <v>9.5</v>
      </c>
      <c r="I28" s="1">
        <v>17.97</v>
      </c>
      <c r="J28" s="3">
        <f>35*15.83/I28</f>
        <v>30.831942125765163</v>
      </c>
      <c r="K28" s="1">
        <v>49.47</v>
      </c>
      <c r="L28" s="3">
        <f t="shared" si="4"/>
        <v>23.80735799474429</v>
      </c>
      <c r="M28" s="1"/>
      <c r="N28" s="3">
        <f t="shared" si="5"/>
        <v>64.139300120509461</v>
      </c>
      <c r="O28" s="1" t="s">
        <v>38</v>
      </c>
      <c r="P28" s="1" t="s">
        <v>54</v>
      </c>
      <c r="Q28" s="98"/>
    </row>
    <row r="29" spans="1:17" ht="18.75" x14ac:dyDescent="0.3">
      <c r="A29" s="1" t="s">
        <v>47</v>
      </c>
      <c r="B29" s="1" t="s">
        <v>177</v>
      </c>
      <c r="C29" s="1" t="s">
        <v>178</v>
      </c>
      <c r="D29" s="1" t="s">
        <v>137</v>
      </c>
      <c r="E29" s="1">
        <v>10</v>
      </c>
      <c r="F29" s="101" t="s">
        <v>570</v>
      </c>
      <c r="G29" s="1">
        <v>17</v>
      </c>
      <c r="H29" s="1">
        <f t="shared" si="6"/>
        <v>8.5</v>
      </c>
      <c r="I29" s="1">
        <v>18.059999999999999</v>
      </c>
      <c r="J29" s="3">
        <f>35*15.83/I29</f>
        <v>30.678294573643409</v>
      </c>
      <c r="K29" s="1">
        <v>52</v>
      </c>
      <c r="L29" s="3">
        <f t="shared" si="4"/>
        <v>22.64903846153846</v>
      </c>
      <c r="M29" s="1"/>
      <c r="N29" s="3">
        <f t="shared" si="5"/>
        <v>61.827333035181873</v>
      </c>
      <c r="O29" s="1" t="s">
        <v>38</v>
      </c>
      <c r="P29" s="1" t="s">
        <v>114</v>
      </c>
      <c r="Q29" s="98"/>
    </row>
    <row r="30" spans="1:17" ht="18.75" x14ac:dyDescent="0.3">
      <c r="A30" s="99"/>
      <c r="B30" s="99"/>
      <c r="C30" s="99"/>
      <c r="D30" s="99"/>
      <c r="E30" s="99"/>
      <c r="F30" s="100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8"/>
    </row>
    <row r="31" spans="1:17" x14ac:dyDescent="0.25">
      <c r="A31" s="98"/>
      <c r="B31" s="98"/>
      <c r="C31" s="98"/>
      <c r="D31" s="98"/>
      <c r="E31" s="98"/>
      <c r="F31" s="104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</sheetData>
  <mergeCells count="30">
    <mergeCell ref="A16:Q16"/>
    <mergeCell ref="A17:A19"/>
    <mergeCell ref="B17:B19"/>
    <mergeCell ref="C17:C19"/>
    <mergeCell ref="D17:D19"/>
    <mergeCell ref="E17:E19"/>
    <mergeCell ref="G17:L17"/>
    <mergeCell ref="M17:M19"/>
    <mergeCell ref="N17:N19"/>
    <mergeCell ref="O17:O19"/>
    <mergeCell ref="P17:P19"/>
    <mergeCell ref="G18:H18"/>
    <mergeCell ref="I18:J18"/>
    <mergeCell ref="K18:L18"/>
    <mergeCell ref="F17:F19"/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O2:O4"/>
    <mergeCell ref="P2:P4"/>
    <mergeCell ref="G3:H3"/>
    <mergeCell ref="I3:J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" zoomScale="70" zoomScaleNormal="70" workbookViewId="0">
      <selection activeCell="Q2" sqref="Q1:Q1048576"/>
    </sheetView>
  </sheetViews>
  <sheetFormatPr defaultRowHeight="15" x14ac:dyDescent="0.25"/>
  <cols>
    <col min="1" max="1" width="13.140625" customWidth="1"/>
    <col min="2" max="2" width="14.7109375" customWidth="1"/>
    <col min="3" max="3" width="11.5703125" customWidth="1"/>
    <col min="4" max="4" width="16.5703125" customWidth="1"/>
    <col min="6" max="6" width="9.140625" style="97"/>
    <col min="12" max="12" width="9.85546875" bestFit="1" customWidth="1"/>
    <col min="14" max="14" width="9.85546875" bestFit="1" customWidth="1"/>
    <col min="16" max="16" width="45" customWidth="1"/>
    <col min="17" max="17" width="16.42578125" customWidth="1"/>
  </cols>
  <sheetData>
    <row r="1" spans="1:17" ht="18.75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" customHeight="1" x14ac:dyDescent="0.25">
      <c r="A2" s="118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4" t="s">
        <v>6</v>
      </c>
      <c r="G2" s="127" t="s">
        <v>7</v>
      </c>
      <c r="H2" s="128"/>
      <c r="I2" s="128"/>
      <c r="J2" s="128"/>
      <c r="K2" s="128"/>
      <c r="L2" s="128"/>
      <c r="M2" s="121" t="s">
        <v>8</v>
      </c>
      <c r="N2" s="121" t="s">
        <v>9</v>
      </c>
      <c r="O2" s="121" t="s">
        <v>10</v>
      </c>
      <c r="P2" s="121" t="s">
        <v>11</v>
      </c>
    </row>
    <row r="3" spans="1:17" ht="18.75" x14ac:dyDescent="0.3">
      <c r="A3" s="119"/>
      <c r="B3" s="122"/>
      <c r="C3" s="122"/>
      <c r="D3" s="122"/>
      <c r="E3" s="122"/>
      <c r="F3" s="125"/>
      <c r="G3" s="132" t="s">
        <v>12</v>
      </c>
      <c r="H3" s="133"/>
      <c r="I3" s="132" t="s">
        <v>13</v>
      </c>
      <c r="J3" s="133"/>
      <c r="K3" s="132" t="s">
        <v>14</v>
      </c>
      <c r="L3" s="133"/>
      <c r="M3" s="122"/>
      <c r="N3" s="122"/>
      <c r="O3" s="122"/>
      <c r="P3" s="122"/>
    </row>
    <row r="4" spans="1:17" ht="18.75" x14ac:dyDescent="0.3">
      <c r="A4" s="120"/>
      <c r="B4" s="123"/>
      <c r="C4" s="123"/>
      <c r="D4" s="123"/>
      <c r="E4" s="123"/>
      <c r="F4" s="126"/>
      <c r="G4" s="5" t="s">
        <v>15</v>
      </c>
      <c r="H4" s="5" t="s">
        <v>16</v>
      </c>
      <c r="I4" s="5" t="s">
        <v>15</v>
      </c>
      <c r="J4" s="5" t="s">
        <v>16</v>
      </c>
      <c r="K4" s="5" t="s">
        <v>15</v>
      </c>
      <c r="L4" s="5" t="s">
        <v>16</v>
      </c>
      <c r="M4" s="123"/>
      <c r="N4" s="123"/>
      <c r="O4" s="123"/>
      <c r="P4" s="123"/>
    </row>
    <row r="5" spans="1:17" ht="18.75" x14ac:dyDescent="0.3">
      <c r="A5" s="6" t="s">
        <v>179</v>
      </c>
      <c r="B5" s="7" t="s">
        <v>180</v>
      </c>
      <c r="C5" s="7" t="s">
        <v>41</v>
      </c>
      <c r="D5" s="7" t="s">
        <v>96</v>
      </c>
      <c r="E5" s="8">
        <v>8</v>
      </c>
      <c r="F5" s="105" t="s">
        <v>508</v>
      </c>
      <c r="G5" s="9">
        <v>15.5</v>
      </c>
      <c r="H5" s="9">
        <v>11.63</v>
      </c>
      <c r="I5" s="9">
        <v>27.19</v>
      </c>
      <c r="J5" s="10">
        <f t="shared" ref="J5:J22" si="0">35*26/I5</f>
        <v>33.468186833394626</v>
      </c>
      <c r="K5" s="9">
        <v>14.11</v>
      </c>
      <c r="L5" s="10">
        <f t="shared" ref="L5:L12" si="1">35*13.97/K5</f>
        <v>34.652728561304045</v>
      </c>
      <c r="M5" s="9"/>
      <c r="N5" s="10">
        <f t="shared" ref="N5:N22" si="2">H5+J5+L5+M5</f>
        <v>79.750915394698666</v>
      </c>
      <c r="O5" s="9" t="s">
        <v>181</v>
      </c>
      <c r="P5" s="9" t="s">
        <v>182</v>
      </c>
    </row>
    <row r="6" spans="1:17" ht="18.75" x14ac:dyDescent="0.3">
      <c r="A6" s="6" t="s">
        <v>183</v>
      </c>
      <c r="B6" s="11" t="s">
        <v>184</v>
      </c>
      <c r="C6" s="11" t="s">
        <v>185</v>
      </c>
      <c r="D6" s="11" t="s">
        <v>186</v>
      </c>
      <c r="E6" s="12">
        <v>8</v>
      </c>
      <c r="F6" s="106" t="s">
        <v>508</v>
      </c>
      <c r="G6" s="9">
        <v>15</v>
      </c>
      <c r="H6" s="9">
        <v>11.25</v>
      </c>
      <c r="I6" s="9">
        <v>26</v>
      </c>
      <c r="J6" s="10">
        <f t="shared" si="0"/>
        <v>35</v>
      </c>
      <c r="K6" s="9">
        <v>16</v>
      </c>
      <c r="L6" s="10">
        <f t="shared" si="1"/>
        <v>30.559375000000003</v>
      </c>
      <c r="M6" s="9"/>
      <c r="N6" s="10">
        <f t="shared" si="2"/>
        <v>76.809375000000003</v>
      </c>
      <c r="O6" s="9" t="s">
        <v>187</v>
      </c>
      <c r="P6" s="9" t="s">
        <v>188</v>
      </c>
    </row>
    <row r="7" spans="1:17" ht="18.75" x14ac:dyDescent="0.3">
      <c r="A7" s="6" t="s">
        <v>183</v>
      </c>
      <c r="B7" s="11" t="s">
        <v>189</v>
      </c>
      <c r="C7" s="11" t="s">
        <v>190</v>
      </c>
      <c r="D7" s="11" t="s">
        <v>191</v>
      </c>
      <c r="E7" s="12">
        <v>8</v>
      </c>
      <c r="F7" s="105" t="s">
        <v>508</v>
      </c>
      <c r="G7" s="9">
        <v>11.5</v>
      </c>
      <c r="H7" s="10">
        <v>8.625</v>
      </c>
      <c r="I7" s="9">
        <v>27.56</v>
      </c>
      <c r="J7" s="10">
        <f t="shared" si="0"/>
        <v>33.018867924528301</v>
      </c>
      <c r="K7" s="9">
        <v>14.15</v>
      </c>
      <c r="L7" s="13">
        <f t="shared" si="1"/>
        <v>34.554770318021205</v>
      </c>
      <c r="M7" s="9"/>
      <c r="N7" s="10">
        <f t="shared" si="2"/>
        <v>76.198638242549507</v>
      </c>
      <c r="O7" s="9" t="s">
        <v>187</v>
      </c>
      <c r="P7" s="9" t="s">
        <v>188</v>
      </c>
    </row>
    <row r="8" spans="1:17" ht="18.75" x14ac:dyDescent="0.3">
      <c r="A8" s="14" t="s">
        <v>192</v>
      </c>
      <c r="B8" s="11" t="s">
        <v>193</v>
      </c>
      <c r="C8" s="11" t="s">
        <v>100</v>
      </c>
      <c r="D8" s="11" t="s">
        <v>37</v>
      </c>
      <c r="E8" s="12">
        <v>8</v>
      </c>
      <c r="F8" s="106" t="s">
        <v>508</v>
      </c>
      <c r="G8" s="9">
        <v>14.5</v>
      </c>
      <c r="H8" s="10">
        <v>10.875</v>
      </c>
      <c r="I8" s="9">
        <v>30.32</v>
      </c>
      <c r="J8" s="10">
        <f t="shared" si="0"/>
        <v>30.013192612137203</v>
      </c>
      <c r="K8" s="9">
        <v>14.22</v>
      </c>
      <c r="L8" s="13">
        <f t="shared" si="1"/>
        <v>34.384669479606188</v>
      </c>
      <c r="M8" s="9"/>
      <c r="N8" s="10">
        <f t="shared" si="2"/>
        <v>75.272862091743391</v>
      </c>
      <c r="O8" s="9" t="s">
        <v>187</v>
      </c>
      <c r="P8" s="9" t="s">
        <v>194</v>
      </c>
    </row>
    <row r="9" spans="1:17" ht="18.75" x14ac:dyDescent="0.3">
      <c r="A9" s="6" t="s">
        <v>195</v>
      </c>
      <c r="B9" s="7" t="s">
        <v>196</v>
      </c>
      <c r="C9" s="7" t="s">
        <v>79</v>
      </c>
      <c r="D9" s="7" t="s">
        <v>25</v>
      </c>
      <c r="E9" s="8">
        <v>8</v>
      </c>
      <c r="F9" s="105" t="s">
        <v>508</v>
      </c>
      <c r="G9" s="9">
        <v>11.5</v>
      </c>
      <c r="H9" s="10">
        <v>8.625</v>
      </c>
      <c r="I9" s="9">
        <v>29.94</v>
      </c>
      <c r="J9" s="10">
        <f t="shared" si="0"/>
        <v>30.394121576486306</v>
      </c>
      <c r="K9" s="9">
        <v>14.02</v>
      </c>
      <c r="L9" s="13">
        <f t="shared" si="1"/>
        <v>34.875178316690445</v>
      </c>
      <c r="M9" s="9"/>
      <c r="N9" s="10">
        <f t="shared" si="2"/>
        <v>73.894299893176751</v>
      </c>
      <c r="O9" s="9" t="s">
        <v>187</v>
      </c>
      <c r="P9" s="9" t="s">
        <v>197</v>
      </c>
    </row>
    <row r="10" spans="1:17" ht="18.75" x14ac:dyDescent="0.3">
      <c r="A10" s="15" t="s">
        <v>198</v>
      </c>
      <c r="B10" s="16" t="s">
        <v>199</v>
      </c>
      <c r="C10" s="16" t="s">
        <v>93</v>
      </c>
      <c r="D10" s="16" t="s">
        <v>85</v>
      </c>
      <c r="E10" s="17">
        <v>8</v>
      </c>
      <c r="F10" s="106" t="s">
        <v>508</v>
      </c>
      <c r="G10" s="18">
        <v>10</v>
      </c>
      <c r="H10" s="18">
        <v>7.5</v>
      </c>
      <c r="I10" s="18">
        <v>28.41</v>
      </c>
      <c r="J10" s="13">
        <f t="shared" si="0"/>
        <v>32.030975008799722</v>
      </c>
      <c r="K10" s="18">
        <v>15.35</v>
      </c>
      <c r="L10" s="13">
        <f t="shared" si="1"/>
        <v>31.853420195439742</v>
      </c>
      <c r="M10" s="18"/>
      <c r="N10" s="13">
        <f t="shared" si="2"/>
        <v>71.384395204239468</v>
      </c>
      <c r="O10" s="18" t="s">
        <v>38</v>
      </c>
      <c r="P10" s="18" t="s">
        <v>200</v>
      </c>
    </row>
    <row r="11" spans="1:17" ht="18.75" x14ac:dyDescent="0.3">
      <c r="A11" s="19" t="s">
        <v>201</v>
      </c>
      <c r="B11" s="16" t="s">
        <v>202</v>
      </c>
      <c r="C11" s="16" t="s">
        <v>70</v>
      </c>
      <c r="D11" s="16" t="s">
        <v>203</v>
      </c>
      <c r="E11" s="20">
        <v>7</v>
      </c>
      <c r="F11" s="105" t="s">
        <v>508</v>
      </c>
      <c r="G11" s="18">
        <v>11</v>
      </c>
      <c r="H11" s="18">
        <v>8.25</v>
      </c>
      <c r="I11" s="18">
        <v>31.19</v>
      </c>
      <c r="J11" s="13">
        <f t="shared" si="0"/>
        <v>29.176017954472588</v>
      </c>
      <c r="K11" s="18">
        <v>15.88</v>
      </c>
      <c r="L11" s="13">
        <f t="shared" si="1"/>
        <v>30.79030226700252</v>
      </c>
      <c r="M11" s="18"/>
      <c r="N11" s="13">
        <f t="shared" si="2"/>
        <v>68.216320221475101</v>
      </c>
      <c r="O11" s="18" t="s">
        <v>38</v>
      </c>
      <c r="P11" s="18" t="s">
        <v>204</v>
      </c>
    </row>
    <row r="12" spans="1:17" ht="18.75" x14ac:dyDescent="0.3">
      <c r="A12" s="14" t="s">
        <v>205</v>
      </c>
      <c r="B12" s="11" t="s">
        <v>206</v>
      </c>
      <c r="C12" s="11" t="s">
        <v>44</v>
      </c>
      <c r="D12" s="11" t="s">
        <v>45</v>
      </c>
      <c r="E12" s="12">
        <v>8</v>
      </c>
      <c r="F12" s="106" t="s">
        <v>508</v>
      </c>
      <c r="G12" s="5">
        <v>12</v>
      </c>
      <c r="H12" s="5">
        <v>9</v>
      </c>
      <c r="I12" s="5">
        <v>38</v>
      </c>
      <c r="J12" s="21">
        <f t="shared" si="0"/>
        <v>23.94736842105263</v>
      </c>
      <c r="K12" s="5">
        <v>13.97</v>
      </c>
      <c r="L12" s="5">
        <f t="shared" si="1"/>
        <v>35</v>
      </c>
      <c r="M12" s="5"/>
      <c r="N12" s="21">
        <f t="shared" si="2"/>
        <v>67.94736842105263</v>
      </c>
      <c r="O12" s="5" t="s">
        <v>38</v>
      </c>
      <c r="P12" s="5" t="s">
        <v>207</v>
      </c>
    </row>
    <row r="13" spans="1:17" ht="18.75" x14ac:dyDescent="0.3">
      <c r="A13" s="14" t="s">
        <v>208</v>
      </c>
      <c r="B13" s="11" t="s">
        <v>209</v>
      </c>
      <c r="C13" s="11" t="s">
        <v>210</v>
      </c>
      <c r="D13" s="11" t="s">
        <v>211</v>
      </c>
      <c r="E13" s="12">
        <v>7</v>
      </c>
      <c r="F13" s="105" t="s">
        <v>508</v>
      </c>
      <c r="G13" s="5">
        <v>14.5</v>
      </c>
      <c r="H13" s="21">
        <v>10.875</v>
      </c>
      <c r="I13" s="5">
        <v>39.909999999999997</v>
      </c>
      <c r="J13" s="21">
        <f t="shared" si="0"/>
        <v>22.801302931596094</v>
      </c>
      <c r="K13" s="5">
        <v>14.62</v>
      </c>
      <c r="L13" s="21">
        <f t="shared" ref="L13:L18" si="3">35*13.97/K13</f>
        <v>33.443912448700416</v>
      </c>
      <c r="M13" s="5"/>
      <c r="N13" s="21">
        <f t="shared" si="2"/>
        <v>67.120215380296514</v>
      </c>
      <c r="O13" s="5" t="s">
        <v>38</v>
      </c>
      <c r="P13" s="5" t="s">
        <v>212</v>
      </c>
    </row>
    <row r="14" spans="1:17" ht="18.75" x14ac:dyDescent="0.3">
      <c r="A14" s="14" t="s">
        <v>213</v>
      </c>
      <c r="B14" s="11" t="s">
        <v>214</v>
      </c>
      <c r="C14" s="11" t="s">
        <v>215</v>
      </c>
      <c r="D14" s="11" t="s">
        <v>216</v>
      </c>
      <c r="E14" s="12">
        <v>7</v>
      </c>
      <c r="F14" s="106" t="s">
        <v>508</v>
      </c>
      <c r="G14" s="5">
        <v>7</v>
      </c>
      <c r="H14" s="5">
        <v>5.25</v>
      </c>
      <c r="I14" s="5">
        <v>28.44</v>
      </c>
      <c r="J14" s="21">
        <f t="shared" si="0"/>
        <v>31.997187060478197</v>
      </c>
      <c r="K14" s="5">
        <v>16.899999999999999</v>
      </c>
      <c r="L14" s="21">
        <f t="shared" si="3"/>
        <v>28.931952662721898</v>
      </c>
      <c r="M14" s="5"/>
      <c r="N14" s="21">
        <f t="shared" si="2"/>
        <v>66.179139723200095</v>
      </c>
      <c r="O14" s="5" t="s">
        <v>38</v>
      </c>
      <c r="P14" s="5" t="s">
        <v>217</v>
      </c>
    </row>
    <row r="15" spans="1:17" ht="18.75" x14ac:dyDescent="0.3">
      <c r="A15" s="6" t="s">
        <v>195</v>
      </c>
      <c r="B15" s="7" t="s">
        <v>218</v>
      </c>
      <c r="C15" s="7" t="s">
        <v>41</v>
      </c>
      <c r="D15" s="7" t="s">
        <v>219</v>
      </c>
      <c r="E15" s="8">
        <v>8</v>
      </c>
      <c r="F15" s="105" t="s">
        <v>508</v>
      </c>
      <c r="G15" s="5">
        <v>13.5</v>
      </c>
      <c r="H15" s="21">
        <v>10.125</v>
      </c>
      <c r="I15" s="5">
        <v>37.06</v>
      </c>
      <c r="J15" s="21">
        <f t="shared" si="0"/>
        <v>24.554776038855909</v>
      </c>
      <c r="K15" s="5">
        <v>16.309999999999999</v>
      </c>
      <c r="L15" s="21">
        <f t="shared" si="3"/>
        <v>29.978540772532195</v>
      </c>
      <c r="M15" s="5"/>
      <c r="N15" s="21">
        <f t="shared" si="2"/>
        <v>64.658316811388104</v>
      </c>
      <c r="O15" s="5" t="s">
        <v>38</v>
      </c>
      <c r="P15" s="5" t="s">
        <v>182</v>
      </c>
    </row>
    <row r="16" spans="1:17" ht="18.75" x14ac:dyDescent="0.3">
      <c r="A16" s="14" t="s">
        <v>220</v>
      </c>
      <c r="B16" s="11" t="s">
        <v>221</v>
      </c>
      <c r="C16" s="11" t="s">
        <v>41</v>
      </c>
      <c r="D16" s="11" t="s">
        <v>222</v>
      </c>
      <c r="E16" s="12">
        <v>7</v>
      </c>
      <c r="F16" s="106" t="s">
        <v>508</v>
      </c>
      <c r="G16" s="5">
        <v>9.5</v>
      </c>
      <c r="H16" s="21">
        <v>7.125</v>
      </c>
      <c r="I16" s="5">
        <v>33.619999999999997</v>
      </c>
      <c r="J16" s="21">
        <f t="shared" si="0"/>
        <v>27.067221891731116</v>
      </c>
      <c r="K16" s="5">
        <v>16.600000000000001</v>
      </c>
      <c r="L16" s="21">
        <f t="shared" si="3"/>
        <v>29.454819277108435</v>
      </c>
      <c r="M16" s="5"/>
      <c r="N16" s="21">
        <f t="shared" si="2"/>
        <v>63.64704116883955</v>
      </c>
      <c r="O16" s="5" t="s">
        <v>38</v>
      </c>
      <c r="P16" s="5" t="s">
        <v>223</v>
      </c>
    </row>
    <row r="17" spans="1:16" ht="18.75" x14ac:dyDescent="0.3">
      <c r="A17" s="14" t="s">
        <v>208</v>
      </c>
      <c r="B17" s="11" t="s">
        <v>224</v>
      </c>
      <c r="C17" s="11" t="s">
        <v>70</v>
      </c>
      <c r="D17" s="11" t="s">
        <v>102</v>
      </c>
      <c r="E17" s="12">
        <v>7</v>
      </c>
      <c r="F17" s="105" t="s">
        <v>508</v>
      </c>
      <c r="G17" s="5">
        <v>11.5</v>
      </c>
      <c r="H17" s="21">
        <v>8.625</v>
      </c>
      <c r="I17" s="5">
        <v>42.16</v>
      </c>
      <c r="J17" s="21">
        <f t="shared" si="0"/>
        <v>21.584440227703986</v>
      </c>
      <c r="K17" s="5">
        <v>15.15</v>
      </c>
      <c r="L17" s="21">
        <f t="shared" si="3"/>
        <v>32.273927392739274</v>
      </c>
      <c r="M17" s="5"/>
      <c r="N17" s="21">
        <f t="shared" si="2"/>
        <v>62.483367620443261</v>
      </c>
      <c r="O17" s="5" t="s">
        <v>38</v>
      </c>
      <c r="P17" s="5" t="s">
        <v>212</v>
      </c>
    </row>
    <row r="18" spans="1:16" ht="18.75" x14ac:dyDescent="0.3">
      <c r="A18" s="14" t="s">
        <v>220</v>
      </c>
      <c r="B18" s="11" t="s">
        <v>225</v>
      </c>
      <c r="C18" s="11" t="s">
        <v>113</v>
      </c>
      <c r="D18" s="11" t="s">
        <v>85</v>
      </c>
      <c r="E18" s="12">
        <v>7</v>
      </c>
      <c r="F18" s="106" t="s">
        <v>508</v>
      </c>
      <c r="G18" s="5">
        <v>13.5</v>
      </c>
      <c r="H18" s="21">
        <v>10.125</v>
      </c>
      <c r="I18" s="5">
        <v>38.630000000000003</v>
      </c>
      <c r="J18" s="21">
        <f t="shared" si="0"/>
        <v>23.55682112347916</v>
      </c>
      <c r="K18" s="5">
        <v>17.16</v>
      </c>
      <c r="L18" s="21">
        <f t="shared" si="3"/>
        <v>28.493589743589745</v>
      </c>
      <c r="M18" s="5"/>
      <c r="N18" s="21">
        <f t="shared" si="2"/>
        <v>62.175410867068905</v>
      </c>
      <c r="O18" s="5" t="s">
        <v>38</v>
      </c>
      <c r="P18" s="5" t="s">
        <v>223</v>
      </c>
    </row>
    <row r="19" spans="1:16" ht="18.75" x14ac:dyDescent="0.3">
      <c r="A19" s="14" t="s">
        <v>226</v>
      </c>
      <c r="B19" s="11" t="s">
        <v>227</v>
      </c>
      <c r="C19" s="11" t="s">
        <v>70</v>
      </c>
      <c r="D19" s="11" t="s">
        <v>228</v>
      </c>
      <c r="E19" s="12">
        <v>8</v>
      </c>
      <c r="F19" s="105" t="s">
        <v>508</v>
      </c>
      <c r="G19" s="5">
        <v>14.5</v>
      </c>
      <c r="H19" s="21">
        <v>10.875</v>
      </c>
      <c r="I19" s="5">
        <v>47.94</v>
      </c>
      <c r="J19" s="21">
        <f t="shared" si="0"/>
        <v>18.982060909470171</v>
      </c>
      <c r="K19" s="5">
        <v>15.94</v>
      </c>
      <c r="L19" s="21">
        <f>35*13.97/K19</f>
        <v>30.674404015056467</v>
      </c>
      <c r="M19" s="5"/>
      <c r="N19" s="21">
        <f t="shared" si="2"/>
        <v>60.531464924526638</v>
      </c>
      <c r="O19" s="5" t="s">
        <v>38</v>
      </c>
      <c r="P19" s="5" t="s">
        <v>194</v>
      </c>
    </row>
    <row r="20" spans="1:16" ht="18.75" x14ac:dyDescent="0.3">
      <c r="A20" s="22" t="s">
        <v>229</v>
      </c>
      <c r="B20" s="11" t="s">
        <v>230</v>
      </c>
      <c r="C20" s="11" t="s">
        <v>29</v>
      </c>
      <c r="D20" s="11" t="s">
        <v>58</v>
      </c>
      <c r="E20" s="12">
        <v>7</v>
      </c>
      <c r="F20" s="106" t="s">
        <v>508</v>
      </c>
      <c r="G20" s="5">
        <v>12</v>
      </c>
      <c r="H20" s="5">
        <v>9</v>
      </c>
      <c r="I20" s="5">
        <v>43.69</v>
      </c>
      <c r="J20" s="21">
        <f t="shared" si="0"/>
        <v>20.828564888990616</v>
      </c>
      <c r="K20" s="5">
        <v>16.28</v>
      </c>
      <c r="L20" s="21">
        <f>35*13.97/K20</f>
        <v>30.033783783783786</v>
      </c>
      <c r="M20" s="5"/>
      <c r="N20" s="21">
        <f t="shared" si="2"/>
        <v>59.862348672774402</v>
      </c>
      <c r="O20" s="5" t="s">
        <v>38</v>
      </c>
      <c r="P20" s="5" t="s">
        <v>231</v>
      </c>
    </row>
    <row r="21" spans="1:16" ht="18.75" x14ac:dyDescent="0.3">
      <c r="A21" s="6" t="s">
        <v>195</v>
      </c>
      <c r="B21" s="7" t="s">
        <v>232</v>
      </c>
      <c r="C21" s="7" t="s">
        <v>233</v>
      </c>
      <c r="D21" s="7" t="s">
        <v>203</v>
      </c>
      <c r="E21" s="8">
        <v>7</v>
      </c>
      <c r="F21" s="105" t="s">
        <v>508</v>
      </c>
      <c r="G21" s="5">
        <v>14.5</v>
      </c>
      <c r="H21" s="21">
        <v>10.875</v>
      </c>
      <c r="I21" s="5">
        <v>43.12</v>
      </c>
      <c r="J21" s="21">
        <f t="shared" si="0"/>
        <v>21.103896103896105</v>
      </c>
      <c r="K21" s="5">
        <v>17.71</v>
      </c>
      <c r="L21" s="21">
        <f>35*13.97/K21</f>
        <v>27.608695652173914</v>
      </c>
      <c r="M21" s="5"/>
      <c r="N21" s="21">
        <f t="shared" si="2"/>
        <v>59.587591756070019</v>
      </c>
      <c r="O21" s="5" t="s">
        <v>38</v>
      </c>
      <c r="P21" s="5" t="s">
        <v>182</v>
      </c>
    </row>
    <row r="22" spans="1:16" ht="18.75" x14ac:dyDescent="0.3">
      <c r="A22" s="14" t="s">
        <v>234</v>
      </c>
      <c r="B22" s="11" t="s">
        <v>235</v>
      </c>
      <c r="C22" s="11" t="s">
        <v>57</v>
      </c>
      <c r="D22" s="11" t="s">
        <v>85</v>
      </c>
      <c r="E22" s="12">
        <v>7</v>
      </c>
      <c r="F22" s="106" t="s">
        <v>508</v>
      </c>
      <c r="G22" s="5">
        <v>9.5</v>
      </c>
      <c r="H22" s="21">
        <v>7.125</v>
      </c>
      <c r="I22" s="5">
        <v>44.72</v>
      </c>
      <c r="J22" s="21">
        <f t="shared" si="0"/>
        <v>20.348837209302324</v>
      </c>
      <c r="K22" s="5">
        <v>15.72</v>
      </c>
      <c r="L22" s="21">
        <f>35*13.97/K22</f>
        <v>31.103689567430028</v>
      </c>
      <c r="M22" s="5"/>
      <c r="N22" s="21">
        <f t="shared" si="2"/>
        <v>58.577526776732356</v>
      </c>
      <c r="O22" s="5" t="s">
        <v>38</v>
      </c>
      <c r="P22" s="5" t="s">
        <v>236</v>
      </c>
    </row>
    <row r="24" spans="1:16" x14ac:dyDescent="0.25">
      <c r="A24" s="129" t="s">
        <v>1</v>
      </c>
      <c r="B24" s="121" t="s">
        <v>2</v>
      </c>
      <c r="C24" s="121" t="s">
        <v>3</v>
      </c>
      <c r="D24" s="121" t="s">
        <v>4</v>
      </c>
      <c r="E24" s="121" t="s">
        <v>5</v>
      </c>
      <c r="F24" s="124" t="s">
        <v>6</v>
      </c>
      <c r="G24" s="127" t="s">
        <v>7</v>
      </c>
      <c r="H24" s="128"/>
      <c r="I24" s="128"/>
      <c r="J24" s="128"/>
      <c r="K24" s="128"/>
      <c r="L24" s="128"/>
      <c r="M24" s="121" t="s">
        <v>8</v>
      </c>
      <c r="N24" s="121" t="s">
        <v>9</v>
      </c>
      <c r="O24" s="121" t="s">
        <v>10</v>
      </c>
      <c r="P24" s="121" t="s">
        <v>11</v>
      </c>
    </row>
    <row r="25" spans="1:16" ht="18.75" x14ac:dyDescent="0.3">
      <c r="A25" s="130"/>
      <c r="B25" s="122"/>
      <c r="C25" s="122"/>
      <c r="D25" s="122"/>
      <c r="E25" s="122"/>
      <c r="F25" s="125"/>
      <c r="G25" s="132" t="s">
        <v>12</v>
      </c>
      <c r="H25" s="133"/>
      <c r="I25" s="132" t="s">
        <v>13</v>
      </c>
      <c r="J25" s="133"/>
      <c r="K25" s="132" t="s">
        <v>14</v>
      </c>
      <c r="L25" s="133"/>
      <c r="M25" s="122"/>
      <c r="N25" s="122"/>
      <c r="O25" s="122"/>
      <c r="P25" s="122"/>
    </row>
    <row r="26" spans="1:16" ht="18.75" x14ac:dyDescent="0.3">
      <c r="A26" s="131"/>
      <c r="B26" s="123"/>
      <c r="C26" s="123"/>
      <c r="D26" s="123"/>
      <c r="E26" s="123"/>
      <c r="F26" s="126"/>
      <c r="G26" s="5" t="s">
        <v>15</v>
      </c>
      <c r="H26" s="5" t="s">
        <v>16</v>
      </c>
      <c r="I26" s="5" t="s">
        <v>15</v>
      </c>
      <c r="J26" s="5" t="s">
        <v>16</v>
      </c>
      <c r="K26" s="5" t="s">
        <v>15</v>
      </c>
      <c r="L26" s="5" t="s">
        <v>16</v>
      </c>
      <c r="M26" s="123"/>
      <c r="N26" s="123"/>
      <c r="O26" s="123"/>
      <c r="P26" s="123"/>
    </row>
    <row r="27" spans="1:16" ht="18.75" x14ac:dyDescent="0.3">
      <c r="A27" s="23" t="s">
        <v>237</v>
      </c>
      <c r="B27" s="23" t="s">
        <v>238</v>
      </c>
      <c r="C27" s="23" t="s">
        <v>239</v>
      </c>
      <c r="D27" s="23" t="s">
        <v>20</v>
      </c>
      <c r="E27" s="24">
        <v>9</v>
      </c>
      <c r="F27" s="107" t="s">
        <v>570</v>
      </c>
      <c r="G27" s="9">
        <v>21</v>
      </c>
      <c r="H27" s="9">
        <f t="shared" ref="H27:H48" si="4">30*G27/60</f>
        <v>10.5</v>
      </c>
      <c r="I27" s="9">
        <v>13.47</v>
      </c>
      <c r="J27" s="10">
        <f t="shared" ref="J27:J48" si="5">35*13.47/I27</f>
        <v>35</v>
      </c>
      <c r="K27" s="9">
        <v>27.34</v>
      </c>
      <c r="L27" s="10">
        <f t="shared" ref="L27:L48" si="6">35*27.34/K27</f>
        <v>35</v>
      </c>
      <c r="M27" s="9"/>
      <c r="N27" s="10">
        <f t="shared" ref="N27:N48" si="7">H27+J27+L27+M27</f>
        <v>80.5</v>
      </c>
      <c r="O27" s="9" t="s">
        <v>240</v>
      </c>
      <c r="P27" s="9" t="s">
        <v>194</v>
      </c>
    </row>
    <row r="28" spans="1:16" ht="18.75" x14ac:dyDescent="0.3">
      <c r="A28" s="23" t="s">
        <v>237</v>
      </c>
      <c r="B28" s="23" t="s">
        <v>241</v>
      </c>
      <c r="C28" s="23" t="s">
        <v>33</v>
      </c>
      <c r="D28" s="23" t="s">
        <v>242</v>
      </c>
      <c r="E28" s="24">
        <v>11</v>
      </c>
      <c r="F28" s="107" t="s">
        <v>570</v>
      </c>
      <c r="G28" s="25">
        <v>23</v>
      </c>
      <c r="H28" s="25">
        <f t="shared" si="4"/>
        <v>11.5</v>
      </c>
      <c r="I28" s="25">
        <v>14.29</v>
      </c>
      <c r="J28" s="26">
        <f t="shared" si="5"/>
        <v>32.991602519244232</v>
      </c>
      <c r="K28" s="25">
        <v>28.5</v>
      </c>
      <c r="L28" s="10">
        <f t="shared" si="6"/>
        <v>33.575438596491225</v>
      </c>
      <c r="M28" s="25"/>
      <c r="N28" s="26">
        <f t="shared" si="7"/>
        <v>78.067041115735464</v>
      </c>
      <c r="O28" s="25" t="s">
        <v>240</v>
      </c>
      <c r="P28" s="25" t="s">
        <v>194</v>
      </c>
    </row>
    <row r="29" spans="1:16" ht="18.75" x14ac:dyDescent="0.3">
      <c r="A29" s="11" t="s">
        <v>243</v>
      </c>
      <c r="B29" s="11" t="s">
        <v>244</v>
      </c>
      <c r="C29" s="11" t="s">
        <v>245</v>
      </c>
      <c r="D29" s="11" t="s">
        <v>246</v>
      </c>
      <c r="E29" s="12">
        <v>9</v>
      </c>
      <c r="F29" s="107" t="s">
        <v>570</v>
      </c>
      <c r="G29" s="9">
        <v>22.5</v>
      </c>
      <c r="H29" s="9">
        <f t="shared" si="4"/>
        <v>11.25</v>
      </c>
      <c r="I29" s="9">
        <v>15.06</v>
      </c>
      <c r="J29" s="10">
        <f t="shared" si="5"/>
        <v>31.304780876494025</v>
      </c>
      <c r="K29" s="9">
        <v>27.59</v>
      </c>
      <c r="L29" s="10">
        <f t="shared" si="6"/>
        <v>34.682856107285247</v>
      </c>
      <c r="M29" s="9"/>
      <c r="N29" s="10">
        <f t="shared" si="7"/>
        <v>77.237636983779268</v>
      </c>
      <c r="O29" s="9" t="s">
        <v>187</v>
      </c>
      <c r="P29" s="9" t="s">
        <v>212</v>
      </c>
    </row>
    <row r="30" spans="1:16" ht="18.75" x14ac:dyDescent="0.3">
      <c r="A30" s="7" t="s">
        <v>179</v>
      </c>
      <c r="B30" s="7" t="s">
        <v>247</v>
      </c>
      <c r="C30" s="7" t="s">
        <v>93</v>
      </c>
      <c r="D30" s="7" t="s">
        <v>96</v>
      </c>
      <c r="E30" s="8">
        <v>11</v>
      </c>
      <c r="F30" s="107" t="s">
        <v>570</v>
      </c>
      <c r="G30" s="9">
        <v>22</v>
      </c>
      <c r="H30" s="9">
        <f t="shared" si="4"/>
        <v>11</v>
      </c>
      <c r="I30" s="9">
        <v>14.9</v>
      </c>
      <c r="J30" s="10">
        <f t="shared" si="5"/>
        <v>31.640939597315437</v>
      </c>
      <c r="K30" s="9">
        <v>29.78</v>
      </c>
      <c r="L30" s="10">
        <f t="shared" si="6"/>
        <v>32.132303559435861</v>
      </c>
      <c r="M30" s="9"/>
      <c r="N30" s="10">
        <f t="shared" si="7"/>
        <v>74.773243156751306</v>
      </c>
      <c r="O30" s="9" t="s">
        <v>187</v>
      </c>
      <c r="P30" s="9" t="s">
        <v>197</v>
      </c>
    </row>
    <row r="31" spans="1:16" ht="18.75" x14ac:dyDescent="0.3">
      <c r="A31" s="23" t="s">
        <v>179</v>
      </c>
      <c r="B31" s="23" t="s">
        <v>248</v>
      </c>
      <c r="C31" s="23" t="s">
        <v>53</v>
      </c>
      <c r="D31" s="23" t="s">
        <v>58</v>
      </c>
      <c r="E31" s="24">
        <v>9</v>
      </c>
      <c r="F31" s="107" t="s">
        <v>570</v>
      </c>
      <c r="G31" s="9">
        <v>28.5</v>
      </c>
      <c r="H31" s="9">
        <f t="shared" si="4"/>
        <v>14.25</v>
      </c>
      <c r="I31" s="9">
        <v>15.28</v>
      </c>
      <c r="J31" s="10">
        <f t="shared" si="5"/>
        <v>30.85405759162304</v>
      </c>
      <c r="K31" s="9">
        <v>32.65</v>
      </c>
      <c r="L31" s="10">
        <f t="shared" si="6"/>
        <v>29.30781010719755</v>
      </c>
      <c r="M31" s="9"/>
      <c r="N31" s="10">
        <f t="shared" si="7"/>
        <v>74.411867698820586</v>
      </c>
      <c r="O31" s="9" t="s">
        <v>187</v>
      </c>
      <c r="P31" s="9" t="s">
        <v>182</v>
      </c>
    </row>
    <row r="32" spans="1:16" ht="18.75" x14ac:dyDescent="0.3">
      <c r="A32" s="11" t="s">
        <v>249</v>
      </c>
      <c r="B32" s="11" t="s">
        <v>250</v>
      </c>
      <c r="C32" s="11" t="s">
        <v>113</v>
      </c>
      <c r="D32" s="11" t="s">
        <v>37</v>
      </c>
      <c r="E32" s="12">
        <v>11</v>
      </c>
      <c r="F32" s="107" t="s">
        <v>570</v>
      </c>
      <c r="G32" s="9">
        <v>22</v>
      </c>
      <c r="H32" s="9">
        <f t="shared" si="4"/>
        <v>11</v>
      </c>
      <c r="I32" s="9">
        <v>14.5</v>
      </c>
      <c r="J32" s="10">
        <f t="shared" si="5"/>
        <v>32.513793103448279</v>
      </c>
      <c r="K32" s="9">
        <v>32.19</v>
      </c>
      <c r="L32" s="10">
        <f t="shared" si="6"/>
        <v>29.726623174899039</v>
      </c>
      <c r="M32" s="9"/>
      <c r="N32" s="10">
        <f t="shared" si="7"/>
        <v>73.240416278347311</v>
      </c>
      <c r="O32" s="9" t="s">
        <v>187</v>
      </c>
      <c r="P32" s="9" t="s">
        <v>251</v>
      </c>
    </row>
    <row r="33" spans="1:16" ht="18.75" x14ac:dyDescent="0.3">
      <c r="A33" s="11" t="s">
        <v>237</v>
      </c>
      <c r="B33" s="11" t="s">
        <v>252</v>
      </c>
      <c r="C33" s="11" t="s">
        <v>93</v>
      </c>
      <c r="D33" s="11" t="s">
        <v>30</v>
      </c>
      <c r="E33" s="12">
        <v>9</v>
      </c>
      <c r="F33" s="107" t="s">
        <v>570</v>
      </c>
      <c r="G33" s="9">
        <v>19.5</v>
      </c>
      <c r="H33" s="9">
        <f t="shared" si="4"/>
        <v>9.75</v>
      </c>
      <c r="I33" s="9">
        <v>15</v>
      </c>
      <c r="J33" s="10">
        <f t="shared" si="5"/>
        <v>31.430000000000003</v>
      </c>
      <c r="K33" s="9">
        <v>31.5</v>
      </c>
      <c r="L33" s="10">
        <f t="shared" si="6"/>
        <v>30.377777777777776</v>
      </c>
      <c r="M33" s="9"/>
      <c r="N33" s="10">
        <f t="shared" si="7"/>
        <v>71.557777777777787</v>
      </c>
      <c r="O33" s="9" t="s">
        <v>187</v>
      </c>
      <c r="P33" s="9" t="s">
        <v>194</v>
      </c>
    </row>
    <row r="34" spans="1:16" ht="18.75" x14ac:dyDescent="0.3">
      <c r="A34" s="27" t="s">
        <v>253</v>
      </c>
      <c r="B34" s="11" t="s">
        <v>254</v>
      </c>
      <c r="C34" s="11" t="s">
        <v>29</v>
      </c>
      <c r="D34" s="11" t="s">
        <v>25</v>
      </c>
      <c r="E34" s="12">
        <v>11</v>
      </c>
      <c r="F34" s="107" t="s">
        <v>570</v>
      </c>
      <c r="G34" s="5">
        <v>26</v>
      </c>
      <c r="H34" s="5">
        <f t="shared" si="4"/>
        <v>13</v>
      </c>
      <c r="I34" s="5">
        <v>15.34</v>
      </c>
      <c r="J34" s="21">
        <f t="shared" si="5"/>
        <v>30.733376792698831</v>
      </c>
      <c r="K34" s="5">
        <v>39.32</v>
      </c>
      <c r="L34" s="10">
        <f t="shared" si="6"/>
        <v>24.336215666327568</v>
      </c>
      <c r="M34" s="5"/>
      <c r="N34" s="21">
        <f t="shared" si="7"/>
        <v>68.06959245902641</v>
      </c>
      <c r="O34" s="5" t="s">
        <v>38</v>
      </c>
      <c r="P34" s="5" t="s">
        <v>255</v>
      </c>
    </row>
    <row r="35" spans="1:16" ht="18.75" x14ac:dyDescent="0.3">
      <c r="A35" s="23" t="s">
        <v>256</v>
      </c>
      <c r="B35" s="23" t="s">
        <v>257</v>
      </c>
      <c r="C35" s="23" t="s">
        <v>33</v>
      </c>
      <c r="D35" s="23" t="s">
        <v>102</v>
      </c>
      <c r="E35" s="24">
        <v>11</v>
      </c>
      <c r="F35" s="107" t="s">
        <v>570</v>
      </c>
      <c r="G35" s="5">
        <v>10</v>
      </c>
      <c r="H35" s="5">
        <f t="shared" si="4"/>
        <v>5</v>
      </c>
      <c r="I35" s="5">
        <v>14.17</v>
      </c>
      <c r="J35" s="21">
        <f t="shared" si="5"/>
        <v>33.270995059985886</v>
      </c>
      <c r="K35" s="5">
        <v>32.5</v>
      </c>
      <c r="L35" s="10">
        <f t="shared" si="6"/>
        <v>29.443076923076923</v>
      </c>
      <c r="M35" s="5"/>
      <c r="N35" s="21">
        <f t="shared" si="7"/>
        <v>67.714071983062809</v>
      </c>
      <c r="O35" s="5" t="s">
        <v>38</v>
      </c>
      <c r="P35" s="5" t="s">
        <v>258</v>
      </c>
    </row>
    <row r="36" spans="1:16" ht="18.75" x14ac:dyDescent="0.3">
      <c r="A36" s="11" t="s">
        <v>259</v>
      </c>
      <c r="B36" s="11" t="s">
        <v>260</v>
      </c>
      <c r="C36" s="11" t="s">
        <v>93</v>
      </c>
      <c r="D36" s="11" t="s">
        <v>30</v>
      </c>
      <c r="E36" s="12">
        <v>10</v>
      </c>
      <c r="F36" s="107" t="s">
        <v>570</v>
      </c>
      <c r="G36" s="5">
        <v>30</v>
      </c>
      <c r="H36" s="5">
        <f t="shared" si="4"/>
        <v>15</v>
      </c>
      <c r="I36" s="5">
        <v>15.53</v>
      </c>
      <c r="J36" s="21">
        <f t="shared" si="5"/>
        <v>30.357372826786868</v>
      </c>
      <c r="K36" s="5">
        <v>47.06</v>
      </c>
      <c r="L36" s="10">
        <f t="shared" si="6"/>
        <v>20.333616659583509</v>
      </c>
      <c r="M36" s="5"/>
      <c r="N36" s="21">
        <f t="shared" si="7"/>
        <v>65.690989486370384</v>
      </c>
      <c r="O36" s="5" t="s">
        <v>38</v>
      </c>
      <c r="P36" s="5" t="s">
        <v>261</v>
      </c>
    </row>
    <row r="37" spans="1:16" ht="18.75" x14ac:dyDescent="0.3">
      <c r="A37" s="11" t="s">
        <v>237</v>
      </c>
      <c r="B37" s="11" t="s">
        <v>262</v>
      </c>
      <c r="C37" s="11" t="s">
        <v>53</v>
      </c>
      <c r="D37" s="11" t="s">
        <v>37</v>
      </c>
      <c r="E37" s="12">
        <v>9</v>
      </c>
      <c r="F37" s="107" t="s">
        <v>570</v>
      </c>
      <c r="G37" s="5">
        <v>18.5</v>
      </c>
      <c r="H37" s="5">
        <f t="shared" si="4"/>
        <v>9.25</v>
      </c>
      <c r="I37" s="5">
        <v>14.94</v>
      </c>
      <c r="J37" s="21">
        <f t="shared" si="5"/>
        <v>31.556224899598398</v>
      </c>
      <c r="K37" s="5">
        <v>38.72</v>
      </c>
      <c r="L37" s="10">
        <f t="shared" si="6"/>
        <v>24.713326446280991</v>
      </c>
      <c r="M37" s="5"/>
      <c r="N37" s="21">
        <f t="shared" si="7"/>
        <v>65.519551345879393</v>
      </c>
      <c r="O37" s="5" t="s">
        <v>38</v>
      </c>
      <c r="P37" s="5" t="s">
        <v>194</v>
      </c>
    </row>
    <row r="38" spans="1:16" ht="18.75" x14ac:dyDescent="0.3">
      <c r="A38" s="7" t="s">
        <v>179</v>
      </c>
      <c r="B38" s="7" t="s">
        <v>263</v>
      </c>
      <c r="C38" s="7" t="s">
        <v>53</v>
      </c>
      <c r="D38" s="7" t="s">
        <v>91</v>
      </c>
      <c r="E38" s="8">
        <v>10</v>
      </c>
      <c r="F38" s="107" t="s">
        <v>570</v>
      </c>
      <c r="G38" s="5">
        <v>13</v>
      </c>
      <c r="H38" s="5">
        <f t="shared" si="4"/>
        <v>6.5</v>
      </c>
      <c r="I38" s="5">
        <v>14.04</v>
      </c>
      <c r="J38" s="21">
        <f t="shared" si="5"/>
        <v>33.579059829059837</v>
      </c>
      <c r="K38" s="5">
        <v>37.869999999999997</v>
      </c>
      <c r="L38" s="10">
        <f t="shared" si="6"/>
        <v>25.268022181146026</v>
      </c>
      <c r="M38" s="5"/>
      <c r="N38" s="21">
        <f t="shared" si="7"/>
        <v>65.347082010205867</v>
      </c>
      <c r="O38" s="5" t="s">
        <v>38</v>
      </c>
      <c r="P38" s="5" t="s">
        <v>182</v>
      </c>
    </row>
    <row r="39" spans="1:16" ht="18.75" x14ac:dyDescent="0.3">
      <c r="A39" s="23" t="s">
        <v>264</v>
      </c>
      <c r="B39" s="23" t="s">
        <v>265</v>
      </c>
      <c r="C39" s="23" t="s">
        <v>266</v>
      </c>
      <c r="D39" s="23" t="s">
        <v>25</v>
      </c>
      <c r="E39" s="24">
        <v>10</v>
      </c>
      <c r="F39" s="107" t="s">
        <v>570</v>
      </c>
      <c r="G39" s="5">
        <v>19</v>
      </c>
      <c r="H39" s="5">
        <f t="shared" si="4"/>
        <v>9.5</v>
      </c>
      <c r="I39" s="5">
        <v>14.81</v>
      </c>
      <c r="J39" s="21">
        <f t="shared" si="5"/>
        <v>31.833220796758948</v>
      </c>
      <c r="K39" s="5">
        <v>39.880000000000003</v>
      </c>
      <c r="L39" s="10">
        <f t="shared" si="6"/>
        <v>23.994483450351051</v>
      </c>
      <c r="M39" s="5"/>
      <c r="N39" s="21">
        <f t="shared" si="7"/>
        <v>65.327704247110006</v>
      </c>
      <c r="O39" s="5" t="s">
        <v>38</v>
      </c>
      <c r="P39" s="5" t="s">
        <v>267</v>
      </c>
    </row>
    <row r="40" spans="1:16" ht="18.75" x14ac:dyDescent="0.3">
      <c r="A40" s="11" t="s">
        <v>256</v>
      </c>
      <c r="B40" s="11" t="s">
        <v>268</v>
      </c>
      <c r="C40" s="11" t="s">
        <v>269</v>
      </c>
      <c r="D40" s="11" t="s">
        <v>270</v>
      </c>
      <c r="E40" s="12">
        <v>11</v>
      </c>
      <c r="F40" s="107" t="s">
        <v>570</v>
      </c>
      <c r="G40" s="5">
        <v>15</v>
      </c>
      <c r="H40" s="5">
        <f t="shared" si="4"/>
        <v>7.5</v>
      </c>
      <c r="I40" s="5">
        <v>14.22</v>
      </c>
      <c r="J40" s="21">
        <f t="shared" si="5"/>
        <v>33.154008438818565</v>
      </c>
      <c r="K40" s="5">
        <v>39.79</v>
      </c>
      <c r="L40" s="10">
        <f t="shared" si="6"/>
        <v>24.048755968836392</v>
      </c>
      <c r="M40" s="5"/>
      <c r="N40" s="21">
        <f t="shared" si="7"/>
        <v>64.702764407654954</v>
      </c>
      <c r="O40" s="5" t="s">
        <v>38</v>
      </c>
      <c r="P40" s="5" t="s">
        <v>258</v>
      </c>
    </row>
    <row r="41" spans="1:16" ht="18.75" x14ac:dyDescent="0.3">
      <c r="A41" s="11" t="s">
        <v>264</v>
      </c>
      <c r="B41" s="23" t="s">
        <v>271</v>
      </c>
      <c r="C41" s="23" t="s">
        <v>113</v>
      </c>
      <c r="D41" s="23" t="s">
        <v>30</v>
      </c>
      <c r="E41" s="12">
        <v>9</v>
      </c>
      <c r="F41" s="107" t="s">
        <v>570</v>
      </c>
      <c r="G41" s="5">
        <v>25.5</v>
      </c>
      <c r="H41" s="5">
        <f t="shared" si="4"/>
        <v>12.75</v>
      </c>
      <c r="I41" s="5">
        <v>16.28</v>
      </c>
      <c r="J41" s="21">
        <f t="shared" si="5"/>
        <v>28.958845208845208</v>
      </c>
      <c r="K41" s="5">
        <v>44.25</v>
      </c>
      <c r="L41" s="10">
        <f t="shared" si="6"/>
        <v>21.624858757062146</v>
      </c>
      <c r="M41" s="5"/>
      <c r="N41" s="21">
        <f t="shared" si="7"/>
        <v>63.333703965907347</v>
      </c>
      <c r="O41" s="5" t="s">
        <v>38</v>
      </c>
      <c r="P41" s="5" t="s">
        <v>267</v>
      </c>
    </row>
    <row r="42" spans="1:16" ht="18.75" x14ac:dyDescent="0.3">
      <c r="A42" s="28" t="s">
        <v>272</v>
      </c>
      <c r="B42" s="11" t="s">
        <v>273</v>
      </c>
      <c r="C42" s="11" t="s">
        <v>53</v>
      </c>
      <c r="D42" s="11" t="s">
        <v>274</v>
      </c>
      <c r="E42" s="12">
        <v>11</v>
      </c>
      <c r="F42" s="107" t="s">
        <v>570</v>
      </c>
      <c r="G42" s="5">
        <v>24.5</v>
      </c>
      <c r="H42" s="5">
        <f t="shared" si="4"/>
        <v>12.25</v>
      </c>
      <c r="I42" s="5">
        <v>15.72</v>
      </c>
      <c r="J42" s="21">
        <f t="shared" si="5"/>
        <v>29.990458015267176</v>
      </c>
      <c r="K42" s="5">
        <v>46.22</v>
      </c>
      <c r="L42" s="10">
        <f t="shared" si="6"/>
        <v>20.703158805711812</v>
      </c>
      <c r="M42" s="5"/>
      <c r="N42" s="21">
        <f t="shared" si="7"/>
        <v>62.943616820978988</v>
      </c>
      <c r="O42" s="5" t="s">
        <v>38</v>
      </c>
      <c r="P42" s="5" t="s">
        <v>275</v>
      </c>
    </row>
    <row r="43" spans="1:16" ht="18.75" x14ac:dyDescent="0.3">
      <c r="A43" s="11" t="s">
        <v>243</v>
      </c>
      <c r="B43" s="11" t="s">
        <v>276</v>
      </c>
      <c r="C43" s="11" t="s">
        <v>277</v>
      </c>
      <c r="D43" s="11" t="s">
        <v>203</v>
      </c>
      <c r="E43" s="12">
        <v>10</v>
      </c>
      <c r="F43" s="107" t="s">
        <v>570</v>
      </c>
      <c r="G43" s="5">
        <v>18.5</v>
      </c>
      <c r="H43" s="5">
        <f t="shared" si="4"/>
        <v>9.25</v>
      </c>
      <c r="I43" s="5">
        <v>14.59</v>
      </c>
      <c r="J43" s="21">
        <f t="shared" si="5"/>
        <v>32.313228238519535</v>
      </c>
      <c r="K43" s="5">
        <v>44.91</v>
      </c>
      <c r="L43" s="10">
        <f t="shared" si="6"/>
        <v>21.30705856156758</v>
      </c>
      <c r="M43" s="5"/>
      <c r="N43" s="21">
        <f t="shared" si="7"/>
        <v>62.870286800087115</v>
      </c>
      <c r="O43" s="5" t="s">
        <v>38</v>
      </c>
      <c r="P43" s="5" t="s">
        <v>278</v>
      </c>
    </row>
    <row r="44" spans="1:16" ht="18.75" x14ac:dyDescent="0.3">
      <c r="A44" s="11" t="s">
        <v>279</v>
      </c>
      <c r="B44" s="11" t="s">
        <v>280</v>
      </c>
      <c r="C44" s="11" t="s">
        <v>281</v>
      </c>
      <c r="D44" s="11" t="s">
        <v>37</v>
      </c>
      <c r="E44" s="12">
        <v>9</v>
      </c>
      <c r="F44" s="107" t="s">
        <v>570</v>
      </c>
      <c r="G44" s="5">
        <v>19</v>
      </c>
      <c r="H44" s="5">
        <f t="shared" si="4"/>
        <v>9.5</v>
      </c>
      <c r="I44" s="5">
        <v>14.47</v>
      </c>
      <c r="J44" s="21">
        <f t="shared" si="5"/>
        <v>32.581202487906012</v>
      </c>
      <c r="K44" s="5">
        <v>46.09</v>
      </c>
      <c r="L44" s="10">
        <f t="shared" si="6"/>
        <v>20.761553482317204</v>
      </c>
      <c r="M44" s="5"/>
      <c r="N44" s="21">
        <f t="shared" si="7"/>
        <v>62.842755970223216</v>
      </c>
      <c r="O44" s="5" t="s">
        <v>38</v>
      </c>
      <c r="P44" s="5" t="s">
        <v>282</v>
      </c>
    </row>
    <row r="45" spans="1:16" ht="18.75" x14ac:dyDescent="0.3">
      <c r="A45" s="11" t="s">
        <v>259</v>
      </c>
      <c r="B45" s="11" t="s">
        <v>283</v>
      </c>
      <c r="C45" s="11" t="s">
        <v>70</v>
      </c>
      <c r="D45" s="11" t="s">
        <v>37</v>
      </c>
      <c r="E45" s="12">
        <v>10</v>
      </c>
      <c r="F45" s="107" t="s">
        <v>570</v>
      </c>
      <c r="G45" s="5">
        <v>17.5</v>
      </c>
      <c r="H45" s="5">
        <f t="shared" si="4"/>
        <v>8.75</v>
      </c>
      <c r="I45" s="5">
        <v>16.93</v>
      </c>
      <c r="J45" s="21">
        <f t="shared" si="5"/>
        <v>27.847017129356175</v>
      </c>
      <c r="K45" s="5">
        <v>37.69</v>
      </c>
      <c r="L45" s="10">
        <f t="shared" si="6"/>
        <v>25.388697267179623</v>
      </c>
      <c r="M45" s="5"/>
      <c r="N45" s="21">
        <f t="shared" si="7"/>
        <v>61.985714396535798</v>
      </c>
      <c r="O45" s="5" t="s">
        <v>38</v>
      </c>
      <c r="P45" s="5" t="s">
        <v>261</v>
      </c>
    </row>
    <row r="46" spans="1:16" ht="18.75" x14ac:dyDescent="0.3">
      <c r="A46" s="29" t="s">
        <v>284</v>
      </c>
      <c r="B46" s="11" t="s">
        <v>285</v>
      </c>
      <c r="C46" s="11" t="s">
        <v>269</v>
      </c>
      <c r="D46" s="11" t="s">
        <v>286</v>
      </c>
      <c r="E46" s="12">
        <v>9</v>
      </c>
      <c r="F46" s="107" t="s">
        <v>570</v>
      </c>
      <c r="G46" s="5">
        <v>15.5</v>
      </c>
      <c r="H46" s="5">
        <f t="shared" si="4"/>
        <v>7.75</v>
      </c>
      <c r="I46" s="5">
        <v>15.63</v>
      </c>
      <c r="J46" s="21">
        <f t="shared" si="5"/>
        <v>30.163147792706337</v>
      </c>
      <c r="K46" s="5">
        <v>40.090000000000003</v>
      </c>
      <c r="L46" s="10">
        <f t="shared" si="6"/>
        <v>23.868795210775751</v>
      </c>
      <c r="M46" s="5"/>
      <c r="N46" s="21">
        <f t="shared" si="7"/>
        <v>61.781943003482091</v>
      </c>
      <c r="O46" s="5" t="s">
        <v>38</v>
      </c>
      <c r="P46" s="5" t="s">
        <v>287</v>
      </c>
    </row>
    <row r="47" spans="1:16" ht="18.75" x14ac:dyDescent="0.3">
      <c r="A47" s="11" t="s">
        <v>256</v>
      </c>
      <c r="B47" s="11" t="s">
        <v>288</v>
      </c>
      <c r="C47" s="11" t="s">
        <v>57</v>
      </c>
      <c r="D47" s="11" t="s">
        <v>289</v>
      </c>
      <c r="E47" s="12">
        <v>10</v>
      </c>
      <c r="F47" s="107" t="s">
        <v>570</v>
      </c>
      <c r="G47" s="5">
        <v>9</v>
      </c>
      <c r="H47" s="5">
        <f t="shared" si="4"/>
        <v>4.5</v>
      </c>
      <c r="I47" s="5">
        <v>15.44</v>
      </c>
      <c r="J47" s="21">
        <f t="shared" si="5"/>
        <v>30.534326424870471</v>
      </c>
      <c r="K47" s="5">
        <v>39.72</v>
      </c>
      <c r="L47" s="10">
        <f t="shared" si="6"/>
        <v>24.091137965760321</v>
      </c>
      <c r="M47" s="5"/>
      <c r="N47" s="21">
        <f t="shared" si="7"/>
        <v>59.125464390630796</v>
      </c>
      <c r="O47" s="5" t="s">
        <v>38</v>
      </c>
      <c r="P47" s="5" t="s">
        <v>258</v>
      </c>
    </row>
    <row r="48" spans="1:16" ht="18.75" x14ac:dyDescent="0.3">
      <c r="A48" s="11" t="s">
        <v>259</v>
      </c>
      <c r="B48" s="11" t="s">
        <v>290</v>
      </c>
      <c r="C48" s="11" t="s">
        <v>113</v>
      </c>
      <c r="D48" s="11" t="s">
        <v>25</v>
      </c>
      <c r="E48" s="12">
        <v>9</v>
      </c>
      <c r="F48" s="107" t="s">
        <v>570</v>
      </c>
      <c r="G48" s="5">
        <v>17</v>
      </c>
      <c r="H48" s="5">
        <f t="shared" si="4"/>
        <v>8.5</v>
      </c>
      <c r="I48" s="5">
        <v>15</v>
      </c>
      <c r="J48" s="21">
        <f t="shared" si="5"/>
        <v>31.430000000000003</v>
      </c>
      <c r="K48" s="5">
        <v>80.34</v>
      </c>
      <c r="L48" s="10">
        <f t="shared" si="6"/>
        <v>11.910629823251181</v>
      </c>
      <c r="M48" s="5"/>
      <c r="N48" s="21">
        <f t="shared" si="7"/>
        <v>51.840629823251192</v>
      </c>
      <c r="O48" s="5" t="s">
        <v>38</v>
      </c>
      <c r="P48" s="5" t="s">
        <v>291</v>
      </c>
    </row>
  </sheetData>
  <mergeCells count="29">
    <mergeCell ref="F24:F26"/>
    <mergeCell ref="G24:L24"/>
    <mergeCell ref="M24:M26"/>
    <mergeCell ref="N24:N26"/>
    <mergeCell ref="O24:O26"/>
    <mergeCell ref="P24:P26"/>
    <mergeCell ref="G25:H25"/>
    <mergeCell ref="I25:J25"/>
    <mergeCell ref="K25:L25"/>
    <mergeCell ref="O2:O4"/>
    <mergeCell ref="P2:P4"/>
    <mergeCell ref="G3:H3"/>
    <mergeCell ref="I3:J3"/>
    <mergeCell ref="K3:L3"/>
    <mergeCell ref="A24:A26"/>
    <mergeCell ref="B24:B26"/>
    <mergeCell ref="C24:C26"/>
    <mergeCell ref="D24:D26"/>
    <mergeCell ref="E24:E26"/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68" zoomScaleNormal="68" workbookViewId="0">
      <selection activeCell="Q2" sqref="Q1:Q1048576"/>
    </sheetView>
  </sheetViews>
  <sheetFormatPr defaultRowHeight="15" x14ac:dyDescent="0.25"/>
  <cols>
    <col min="1" max="1" width="14.28515625" customWidth="1"/>
    <col min="2" max="2" width="13.7109375" customWidth="1"/>
    <col min="3" max="3" width="13.42578125" customWidth="1"/>
    <col min="4" max="4" width="16.85546875" customWidth="1"/>
    <col min="6" max="6" width="9" style="97" customWidth="1"/>
    <col min="16" max="16" width="40.7109375" customWidth="1"/>
    <col min="17" max="17" width="21.5703125" customWidth="1"/>
  </cols>
  <sheetData>
    <row r="1" spans="1:17" ht="18.75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" customHeight="1" x14ac:dyDescent="0.25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4" t="s">
        <v>6</v>
      </c>
      <c r="G2" s="127" t="s">
        <v>7</v>
      </c>
      <c r="H2" s="128"/>
      <c r="I2" s="128"/>
      <c r="J2" s="128"/>
      <c r="K2" s="128"/>
      <c r="L2" s="128"/>
      <c r="M2" s="121" t="s">
        <v>8</v>
      </c>
      <c r="N2" s="121" t="s">
        <v>9</v>
      </c>
      <c r="O2" s="121" t="s">
        <v>10</v>
      </c>
      <c r="P2" s="127" t="s">
        <v>11</v>
      </c>
      <c r="Q2" s="98"/>
    </row>
    <row r="3" spans="1:17" ht="18.75" x14ac:dyDescent="0.3">
      <c r="A3" s="122"/>
      <c r="B3" s="122"/>
      <c r="C3" s="122"/>
      <c r="D3" s="122"/>
      <c r="E3" s="122"/>
      <c r="F3" s="125"/>
      <c r="G3" s="132" t="s">
        <v>12</v>
      </c>
      <c r="H3" s="133"/>
      <c r="I3" s="132" t="s">
        <v>13</v>
      </c>
      <c r="J3" s="133"/>
      <c r="K3" s="132" t="s">
        <v>14</v>
      </c>
      <c r="L3" s="133"/>
      <c r="M3" s="122"/>
      <c r="N3" s="122"/>
      <c r="O3" s="122"/>
      <c r="P3" s="127"/>
      <c r="Q3" s="98"/>
    </row>
    <row r="4" spans="1:17" ht="18.75" x14ac:dyDescent="0.3">
      <c r="A4" s="123"/>
      <c r="B4" s="123"/>
      <c r="C4" s="123"/>
      <c r="D4" s="123"/>
      <c r="E4" s="123"/>
      <c r="F4" s="126"/>
      <c r="G4" s="5" t="s">
        <v>15</v>
      </c>
      <c r="H4" s="5" t="s">
        <v>16</v>
      </c>
      <c r="I4" s="5" t="s">
        <v>15</v>
      </c>
      <c r="J4" s="5" t="s">
        <v>16</v>
      </c>
      <c r="K4" s="5" t="s">
        <v>15</v>
      </c>
      <c r="L4" s="5" t="s">
        <v>16</v>
      </c>
      <c r="M4" s="123"/>
      <c r="N4" s="123"/>
      <c r="O4" s="123"/>
      <c r="P4" s="127"/>
      <c r="Q4" s="98"/>
    </row>
    <row r="5" spans="1:17" ht="18.75" x14ac:dyDescent="0.3">
      <c r="A5" s="30" t="s">
        <v>208</v>
      </c>
      <c r="B5" s="31" t="s">
        <v>292</v>
      </c>
      <c r="C5" s="31" t="s">
        <v>142</v>
      </c>
      <c r="D5" s="31" t="s">
        <v>293</v>
      </c>
      <c r="E5" s="30">
        <v>7</v>
      </c>
      <c r="F5" s="108" t="s">
        <v>508</v>
      </c>
      <c r="G5" s="18">
        <v>13</v>
      </c>
      <c r="H5" s="32">
        <f t="shared" ref="H5:H19" si="0">30*G5/40</f>
        <v>9.75</v>
      </c>
      <c r="I5" s="18">
        <v>32.53</v>
      </c>
      <c r="J5" s="13">
        <f t="shared" ref="J5:J19" si="1">35*32.53/I5</f>
        <v>35</v>
      </c>
      <c r="K5" s="18">
        <v>10.6</v>
      </c>
      <c r="L5" s="13">
        <f t="shared" ref="L5:L19" si="2">35*10.41/K5</f>
        <v>34.372641509433969</v>
      </c>
      <c r="M5" s="18"/>
      <c r="N5" s="13">
        <f t="shared" ref="N5:N19" si="3">H5+J5+L5+M5</f>
        <v>79.122641509433976</v>
      </c>
      <c r="O5" s="18" t="s">
        <v>21</v>
      </c>
      <c r="P5" s="18" t="s">
        <v>212</v>
      </c>
      <c r="Q5" s="98"/>
    </row>
    <row r="6" spans="1:17" ht="18.75" x14ac:dyDescent="0.3">
      <c r="A6" s="30" t="s">
        <v>201</v>
      </c>
      <c r="B6" s="31" t="s">
        <v>294</v>
      </c>
      <c r="C6" s="31" t="s">
        <v>295</v>
      </c>
      <c r="D6" s="31" t="s">
        <v>125</v>
      </c>
      <c r="E6" s="30">
        <v>7</v>
      </c>
      <c r="F6" s="108" t="s">
        <v>508</v>
      </c>
      <c r="G6" s="18">
        <v>13.5</v>
      </c>
      <c r="H6" s="32">
        <f t="shared" si="0"/>
        <v>10.125</v>
      </c>
      <c r="I6" s="18">
        <v>32.75</v>
      </c>
      <c r="J6" s="13">
        <f t="shared" si="1"/>
        <v>34.764885496183204</v>
      </c>
      <c r="K6" s="18">
        <v>12.53</v>
      </c>
      <c r="L6" s="13">
        <f t="shared" si="2"/>
        <v>29.078212290502798</v>
      </c>
      <c r="M6" s="18"/>
      <c r="N6" s="13">
        <f t="shared" si="3"/>
        <v>73.968097786686002</v>
      </c>
      <c r="O6" s="18" t="s">
        <v>26</v>
      </c>
      <c r="P6" s="18" t="s">
        <v>204</v>
      </c>
      <c r="Q6" s="98"/>
    </row>
    <row r="7" spans="1:17" ht="18.75" x14ac:dyDescent="0.3">
      <c r="A7" s="30" t="s">
        <v>296</v>
      </c>
      <c r="B7" s="31" t="s">
        <v>297</v>
      </c>
      <c r="C7" s="31" t="s">
        <v>166</v>
      </c>
      <c r="D7" s="31" t="s">
        <v>298</v>
      </c>
      <c r="E7" s="30">
        <v>8</v>
      </c>
      <c r="F7" s="108" t="s">
        <v>508</v>
      </c>
      <c r="G7" s="18">
        <v>7.5</v>
      </c>
      <c r="H7" s="32">
        <f t="shared" si="0"/>
        <v>5.625</v>
      </c>
      <c r="I7" s="18">
        <v>36.090000000000003</v>
      </c>
      <c r="J7" s="13">
        <f t="shared" si="1"/>
        <v>31.547520088667216</v>
      </c>
      <c r="K7" s="18">
        <v>11.06</v>
      </c>
      <c r="L7" s="13">
        <f t="shared" si="2"/>
        <v>32.943037974683541</v>
      </c>
      <c r="M7" s="18"/>
      <c r="N7" s="13">
        <f t="shared" si="3"/>
        <v>70.115558063350761</v>
      </c>
      <c r="O7" s="18" t="s">
        <v>26</v>
      </c>
      <c r="P7" s="18" t="s">
        <v>223</v>
      </c>
      <c r="Q7" s="98"/>
    </row>
    <row r="8" spans="1:17" ht="18.75" x14ac:dyDescent="0.3">
      <c r="A8" s="30" t="s">
        <v>201</v>
      </c>
      <c r="B8" s="31" t="s">
        <v>299</v>
      </c>
      <c r="C8" s="31" t="s">
        <v>166</v>
      </c>
      <c r="D8" s="31" t="s">
        <v>300</v>
      </c>
      <c r="E8" s="30">
        <v>7</v>
      </c>
      <c r="F8" s="108" t="s">
        <v>508</v>
      </c>
      <c r="G8" s="18">
        <v>16</v>
      </c>
      <c r="H8" s="32">
        <f t="shared" si="0"/>
        <v>12</v>
      </c>
      <c r="I8" s="18">
        <v>45.25</v>
      </c>
      <c r="J8" s="13">
        <f t="shared" si="1"/>
        <v>25.161325966850828</v>
      </c>
      <c r="K8" s="18">
        <v>11.16</v>
      </c>
      <c r="L8" s="13">
        <f t="shared" si="2"/>
        <v>32.647849462365592</v>
      </c>
      <c r="M8" s="18"/>
      <c r="N8" s="13">
        <f t="shared" si="3"/>
        <v>69.809175429216424</v>
      </c>
      <c r="O8" s="18" t="s">
        <v>26</v>
      </c>
      <c r="P8" s="18" t="s">
        <v>204</v>
      </c>
      <c r="Q8" s="98"/>
    </row>
    <row r="9" spans="1:17" ht="18.75" x14ac:dyDescent="0.3">
      <c r="A9" s="30" t="s">
        <v>301</v>
      </c>
      <c r="B9" s="31" t="s">
        <v>302</v>
      </c>
      <c r="C9" s="31" t="s">
        <v>303</v>
      </c>
      <c r="D9" s="31" t="s">
        <v>304</v>
      </c>
      <c r="E9" s="30">
        <v>8</v>
      </c>
      <c r="F9" s="108" t="s">
        <v>508</v>
      </c>
      <c r="G9" s="18">
        <v>20.5</v>
      </c>
      <c r="H9" s="32">
        <f t="shared" si="0"/>
        <v>15.375</v>
      </c>
      <c r="I9" s="18">
        <v>53.22</v>
      </c>
      <c r="J9" s="13">
        <f t="shared" si="1"/>
        <v>21.393273205561819</v>
      </c>
      <c r="K9" s="18">
        <v>11.53</v>
      </c>
      <c r="L9" s="13">
        <f t="shared" si="2"/>
        <v>31.600173460537732</v>
      </c>
      <c r="M9" s="18"/>
      <c r="N9" s="13">
        <f t="shared" si="3"/>
        <v>68.368446666099544</v>
      </c>
      <c r="O9" s="18" t="s">
        <v>26</v>
      </c>
      <c r="P9" s="18" t="s">
        <v>305</v>
      </c>
      <c r="Q9" s="98"/>
    </row>
    <row r="10" spans="1:17" ht="18.75" x14ac:dyDescent="0.3">
      <c r="A10" s="33" t="s">
        <v>296</v>
      </c>
      <c r="B10" s="34" t="s">
        <v>306</v>
      </c>
      <c r="C10" s="34" t="s">
        <v>307</v>
      </c>
      <c r="D10" s="34" t="s">
        <v>147</v>
      </c>
      <c r="E10" s="35">
        <v>7</v>
      </c>
      <c r="F10" s="108" t="s">
        <v>508</v>
      </c>
      <c r="G10" s="5">
        <v>13</v>
      </c>
      <c r="H10" s="32">
        <f t="shared" si="0"/>
        <v>9.75</v>
      </c>
      <c r="I10" s="5">
        <v>42.82</v>
      </c>
      <c r="J10" s="21">
        <f t="shared" si="1"/>
        <v>26.589210649229329</v>
      </c>
      <c r="K10" s="5">
        <v>11.85</v>
      </c>
      <c r="L10" s="13">
        <f t="shared" si="2"/>
        <v>30.746835443037977</v>
      </c>
      <c r="M10" s="5"/>
      <c r="N10" s="21">
        <f t="shared" si="3"/>
        <v>67.08604609226731</v>
      </c>
      <c r="O10" s="5" t="s">
        <v>38</v>
      </c>
      <c r="P10" s="5" t="s">
        <v>308</v>
      </c>
      <c r="Q10" s="98"/>
    </row>
    <row r="11" spans="1:17" ht="18.75" x14ac:dyDescent="0.3">
      <c r="A11" s="30" t="s">
        <v>183</v>
      </c>
      <c r="B11" s="31" t="s">
        <v>309</v>
      </c>
      <c r="C11" s="31" t="s">
        <v>142</v>
      </c>
      <c r="D11" s="31" t="s">
        <v>310</v>
      </c>
      <c r="E11" s="30">
        <v>8</v>
      </c>
      <c r="F11" s="108" t="s">
        <v>508</v>
      </c>
      <c r="G11" s="18">
        <v>7.5</v>
      </c>
      <c r="H11" s="32">
        <f t="shared" si="0"/>
        <v>5.625</v>
      </c>
      <c r="I11" s="18">
        <v>44.06</v>
      </c>
      <c r="J11" s="13">
        <f t="shared" si="1"/>
        <v>25.840898774398546</v>
      </c>
      <c r="K11" s="18">
        <v>10.41</v>
      </c>
      <c r="L11" s="13">
        <f t="shared" si="2"/>
        <v>35</v>
      </c>
      <c r="M11" s="18"/>
      <c r="N11" s="13">
        <f t="shared" si="3"/>
        <v>66.465898774398539</v>
      </c>
      <c r="O11" s="5" t="s">
        <v>38</v>
      </c>
      <c r="P11" s="5" t="s">
        <v>188</v>
      </c>
      <c r="Q11" s="98"/>
    </row>
    <row r="12" spans="1:17" ht="18.75" x14ac:dyDescent="0.3">
      <c r="A12" s="35" t="s">
        <v>311</v>
      </c>
      <c r="B12" s="36" t="s">
        <v>312</v>
      </c>
      <c r="C12" s="36" t="s">
        <v>127</v>
      </c>
      <c r="D12" s="36" t="s">
        <v>140</v>
      </c>
      <c r="E12" s="35">
        <v>8</v>
      </c>
      <c r="F12" s="108" t="s">
        <v>508</v>
      </c>
      <c r="G12" s="5">
        <v>15.5</v>
      </c>
      <c r="H12" s="32">
        <f t="shared" si="0"/>
        <v>11.625</v>
      </c>
      <c r="I12" s="5">
        <v>53.59</v>
      </c>
      <c r="J12" s="21">
        <f t="shared" si="1"/>
        <v>21.245568203022948</v>
      </c>
      <c r="K12" s="5">
        <v>11.03</v>
      </c>
      <c r="L12" s="13">
        <f t="shared" si="2"/>
        <v>33.032638259292838</v>
      </c>
      <c r="M12" s="5"/>
      <c r="N12" s="21">
        <f t="shared" si="3"/>
        <v>65.903206462315779</v>
      </c>
      <c r="O12" s="5" t="s">
        <v>38</v>
      </c>
      <c r="P12" s="5" t="s">
        <v>313</v>
      </c>
      <c r="Q12" s="98"/>
    </row>
    <row r="13" spans="1:17" ht="18.75" x14ac:dyDescent="0.3">
      <c r="A13" s="35" t="s">
        <v>311</v>
      </c>
      <c r="B13" s="36" t="s">
        <v>314</v>
      </c>
      <c r="C13" s="36" t="s">
        <v>315</v>
      </c>
      <c r="D13" s="36" t="s">
        <v>147</v>
      </c>
      <c r="E13" s="35">
        <v>7</v>
      </c>
      <c r="F13" s="108" t="s">
        <v>508</v>
      </c>
      <c r="G13" s="5">
        <v>10.5</v>
      </c>
      <c r="H13" s="32">
        <f t="shared" si="0"/>
        <v>7.875</v>
      </c>
      <c r="I13" s="5">
        <v>38.94</v>
      </c>
      <c r="J13" s="21">
        <f t="shared" si="1"/>
        <v>29.238572162300976</v>
      </c>
      <c r="K13" s="5">
        <v>12.69</v>
      </c>
      <c r="L13" s="13">
        <f t="shared" si="2"/>
        <v>28.711583924349885</v>
      </c>
      <c r="M13" s="5"/>
      <c r="N13" s="21">
        <f t="shared" si="3"/>
        <v>65.825156086650864</v>
      </c>
      <c r="O13" s="5" t="s">
        <v>38</v>
      </c>
      <c r="P13" s="5" t="s">
        <v>316</v>
      </c>
      <c r="Q13" s="98"/>
    </row>
    <row r="14" spans="1:17" ht="18.75" x14ac:dyDescent="0.3">
      <c r="A14" s="35" t="s">
        <v>317</v>
      </c>
      <c r="B14" s="34" t="s">
        <v>318</v>
      </c>
      <c r="C14" s="34" t="s">
        <v>127</v>
      </c>
      <c r="D14" s="34" t="s">
        <v>140</v>
      </c>
      <c r="E14" s="35">
        <v>8</v>
      </c>
      <c r="F14" s="108" t="s">
        <v>508</v>
      </c>
      <c r="G14" s="5">
        <v>12.5</v>
      </c>
      <c r="H14" s="32">
        <f t="shared" si="0"/>
        <v>9.375</v>
      </c>
      <c r="I14" s="5">
        <v>54.5</v>
      </c>
      <c r="J14" s="21">
        <f t="shared" si="1"/>
        <v>20.890825688073395</v>
      </c>
      <c r="K14" s="5">
        <v>10.88</v>
      </c>
      <c r="L14" s="13">
        <f t="shared" si="2"/>
        <v>33.488051470588232</v>
      </c>
      <c r="M14" s="5"/>
      <c r="N14" s="21">
        <f t="shared" si="3"/>
        <v>63.753877158661624</v>
      </c>
      <c r="O14" s="5" t="s">
        <v>38</v>
      </c>
      <c r="P14" s="5" t="s">
        <v>223</v>
      </c>
      <c r="Q14" s="98"/>
    </row>
    <row r="15" spans="1:17" ht="18.75" x14ac:dyDescent="0.3">
      <c r="A15" s="35" t="s">
        <v>319</v>
      </c>
      <c r="B15" s="34" t="s">
        <v>320</v>
      </c>
      <c r="C15" s="34" t="s">
        <v>303</v>
      </c>
      <c r="D15" s="34" t="s">
        <v>143</v>
      </c>
      <c r="E15" s="35">
        <v>8</v>
      </c>
      <c r="F15" s="108" t="s">
        <v>508</v>
      </c>
      <c r="G15" s="5">
        <v>7.5</v>
      </c>
      <c r="H15" s="32">
        <f t="shared" si="0"/>
        <v>5.625</v>
      </c>
      <c r="I15" s="5">
        <v>47.9</v>
      </c>
      <c r="J15" s="21">
        <f t="shared" si="1"/>
        <v>23.769311064718163</v>
      </c>
      <c r="K15" s="5">
        <v>11.18</v>
      </c>
      <c r="L15" s="13">
        <f t="shared" si="2"/>
        <v>32.589445438282652</v>
      </c>
      <c r="M15" s="5"/>
      <c r="N15" s="21">
        <f t="shared" si="3"/>
        <v>61.983756503000819</v>
      </c>
      <c r="O15" s="5" t="s">
        <v>38</v>
      </c>
      <c r="P15" s="5" t="s">
        <v>188</v>
      </c>
      <c r="Q15" s="98"/>
    </row>
    <row r="16" spans="1:17" ht="18.75" x14ac:dyDescent="0.3">
      <c r="A16" s="37" t="s">
        <v>321</v>
      </c>
      <c r="B16" s="38" t="s">
        <v>322</v>
      </c>
      <c r="C16" s="34" t="s">
        <v>127</v>
      </c>
      <c r="D16" s="38" t="s">
        <v>140</v>
      </c>
      <c r="E16" s="35">
        <v>7</v>
      </c>
      <c r="F16" s="108" t="s">
        <v>508</v>
      </c>
      <c r="G16" s="5">
        <v>6</v>
      </c>
      <c r="H16" s="32">
        <f t="shared" si="0"/>
        <v>4.5</v>
      </c>
      <c r="I16" s="5">
        <v>58.81</v>
      </c>
      <c r="J16" s="21">
        <f t="shared" si="1"/>
        <v>19.359802754633563</v>
      </c>
      <c r="K16" s="5">
        <v>10.87</v>
      </c>
      <c r="L16" s="13">
        <f t="shared" si="2"/>
        <v>33.518859245630182</v>
      </c>
      <c r="M16" s="5"/>
      <c r="N16" s="21">
        <f t="shared" si="3"/>
        <v>57.378662000263745</v>
      </c>
      <c r="O16" s="5" t="s">
        <v>38</v>
      </c>
      <c r="P16" s="5" t="s">
        <v>323</v>
      </c>
      <c r="Q16" s="98"/>
    </row>
    <row r="17" spans="1:18" ht="18.75" x14ac:dyDescent="0.3">
      <c r="A17" s="35" t="s">
        <v>234</v>
      </c>
      <c r="B17" s="34" t="s">
        <v>324</v>
      </c>
      <c r="C17" s="34" t="s">
        <v>325</v>
      </c>
      <c r="D17" s="34" t="s">
        <v>326</v>
      </c>
      <c r="E17" s="35">
        <v>7</v>
      </c>
      <c r="F17" s="108" t="s">
        <v>508</v>
      </c>
      <c r="G17" s="5">
        <v>6</v>
      </c>
      <c r="H17" s="32">
        <f t="shared" si="0"/>
        <v>4.5</v>
      </c>
      <c r="I17" s="5">
        <v>58.38</v>
      </c>
      <c r="J17" s="21">
        <f t="shared" si="1"/>
        <v>19.502398081534771</v>
      </c>
      <c r="K17" s="5">
        <v>11.47</v>
      </c>
      <c r="L17" s="13">
        <f t="shared" si="2"/>
        <v>31.765475152571927</v>
      </c>
      <c r="M17" s="5"/>
      <c r="N17" s="21">
        <f t="shared" si="3"/>
        <v>55.767873234106702</v>
      </c>
      <c r="O17" s="5" t="s">
        <v>38</v>
      </c>
      <c r="P17" s="5" t="s">
        <v>236</v>
      </c>
      <c r="Q17" s="98"/>
    </row>
    <row r="18" spans="1:18" ht="18.75" x14ac:dyDescent="0.3">
      <c r="A18" s="35" t="s">
        <v>234</v>
      </c>
      <c r="B18" s="34" t="s">
        <v>327</v>
      </c>
      <c r="C18" s="34" t="s">
        <v>146</v>
      </c>
      <c r="D18" s="34" t="s">
        <v>174</v>
      </c>
      <c r="E18" s="35">
        <v>7</v>
      </c>
      <c r="F18" s="108" t="s">
        <v>508</v>
      </c>
      <c r="G18" s="5">
        <v>6</v>
      </c>
      <c r="H18" s="32">
        <f t="shared" si="0"/>
        <v>4.5</v>
      </c>
      <c r="I18" s="5">
        <v>57.28</v>
      </c>
      <c r="J18" s="21">
        <f t="shared" si="1"/>
        <v>19.87692039106145</v>
      </c>
      <c r="K18" s="5">
        <v>11.65</v>
      </c>
      <c r="L18" s="13">
        <f t="shared" si="2"/>
        <v>31.274678111587985</v>
      </c>
      <c r="M18" s="5"/>
      <c r="N18" s="21">
        <f t="shared" si="3"/>
        <v>55.651598502649435</v>
      </c>
      <c r="O18" s="5" t="s">
        <v>38</v>
      </c>
      <c r="P18" s="5" t="s">
        <v>236</v>
      </c>
      <c r="Q18" s="98"/>
    </row>
    <row r="19" spans="1:18" ht="18.75" x14ac:dyDescent="0.3">
      <c r="A19" s="35" t="s">
        <v>319</v>
      </c>
      <c r="B19" s="34" t="s">
        <v>328</v>
      </c>
      <c r="C19" s="34" t="s">
        <v>329</v>
      </c>
      <c r="D19" s="34" t="s">
        <v>125</v>
      </c>
      <c r="E19" s="35">
        <v>8</v>
      </c>
      <c r="F19" s="108" t="s">
        <v>508</v>
      </c>
      <c r="G19" s="5">
        <v>10</v>
      </c>
      <c r="H19" s="32">
        <f t="shared" si="0"/>
        <v>7.5</v>
      </c>
      <c r="I19" s="5">
        <v>57.82</v>
      </c>
      <c r="J19" s="21">
        <f t="shared" si="1"/>
        <v>19.691283292978209</v>
      </c>
      <c r="K19" s="5">
        <v>13.06</v>
      </c>
      <c r="L19" s="13">
        <f t="shared" si="2"/>
        <v>27.898162327718225</v>
      </c>
      <c r="M19" s="5"/>
      <c r="N19" s="21">
        <f t="shared" si="3"/>
        <v>55.089445620696438</v>
      </c>
      <c r="O19" s="5" t="s">
        <v>38</v>
      </c>
      <c r="P19" s="5" t="s">
        <v>188</v>
      </c>
      <c r="Q19" s="98"/>
    </row>
    <row r="20" spans="1:18" ht="15.75" x14ac:dyDescent="0.25">
      <c r="A20" s="39"/>
      <c r="B20" s="39"/>
      <c r="C20" s="39"/>
      <c r="D20" s="39"/>
      <c r="E20" s="39"/>
      <c r="F20" s="109"/>
      <c r="G20" s="39"/>
    </row>
    <row r="21" spans="1:18" x14ac:dyDescent="0.25">
      <c r="A21" s="121" t="s">
        <v>1</v>
      </c>
      <c r="B21" s="121" t="s">
        <v>2</v>
      </c>
      <c r="C21" s="121" t="s">
        <v>3</v>
      </c>
      <c r="D21" s="121" t="s">
        <v>4</v>
      </c>
      <c r="E21" s="121" t="s">
        <v>5</v>
      </c>
      <c r="F21" s="124" t="s">
        <v>6</v>
      </c>
      <c r="G21" s="127" t="s">
        <v>7</v>
      </c>
      <c r="H21" s="128"/>
      <c r="I21" s="128"/>
      <c r="J21" s="128"/>
      <c r="K21" s="128"/>
      <c r="L21" s="128"/>
      <c r="M21" s="121" t="s">
        <v>8</v>
      </c>
      <c r="N21" s="121" t="s">
        <v>9</v>
      </c>
      <c r="O21" s="121" t="s">
        <v>10</v>
      </c>
      <c r="P21" s="127" t="s">
        <v>11</v>
      </c>
      <c r="Q21" s="98"/>
      <c r="R21" s="98"/>
    </row>
    <row r="22" spans="1:18" ht="18.75" x14ac:dyDescent="0.3">
      <c r="A22" s="122"/>
      <c r="B22" s="122"/>
      <c r="C22" s="122"/>
      <c r="D22" s="122"/>
      <c r="E22" s="122"/>
      <c r="F22" s="125"/>
      <c r="G22" s="132" t="s">
        <v>12</v>
      </c>
      <c r="H22" s="133"/>
      <c r="I22" s="132" t="s">
        <v>13</v>
      </c>
      <c r="J22" s="133"/>
      <c r="K22" s="132" t="s">
        <v>14</v>
      </c>
      <c r="L22" s="133"/>
      <c r="M22" s="122"/>
      <c r="N22" s="122"/>
      <c r="O22" s="122"/>
      <c r="P22" s="127"/>
      <c r="Q22" s="98"/>
      <c r="R22" s="98"/>
    </row>
    <row r="23" spans="1:18" ht="18.75" x14ac:dyDescent="0.3">
      <c r="A23" s="123"/>
      <c r="B23" s="123"/>
      <c r="C23" s="123"/>
      <c r="D23" s="123"/>
      <c r="E23" s="123"/>
      <c r="F23" s="126"/>
      <c r="G23" s="5" t="s">
        <v>15</v>
      </c>
      <c r="H23" s="5" t="s">
        <v>16</v>
      </c>
      <c r="I23" s="5" t="s">
        <v>15</v>
      </c>
      <c r="J23" s="5" t="s">
        <v>16</v>
      </c>
      <c r="K23" s="5" t="s">
        <v>15</v>
      </c>
      <c r="L23" s="5" t="s">
        <v>16</v>
      </c>
      <c r="M23" s="123"/>
      <c r="N23" s="123"/>
      <c r="O23" s="123"/>
      <c r="P23" s="127"/>
      <c r="Q23" s="98"/>
      <c r="R23" s="98"/>
    </row>
    <row r="24" spans="1:18" ht="18.75" x14ac:dyDescent="0.3">
      <c r="A24" s="40" t="s">
        <v>330</v>
      </c>
      <c r="B24" s="36" t="s">
        <v>331</v>
      </c>
      <c r="C24" s="36" t="s">
        <v>332</v>
      </c>
      <c r="D24" s="36" t="s">
        <v>143</v>
      </c>
      <c r="E24" s="24">
        <v>11</v>
      </c>
      <c r="F24" s="107" t="s">
        <v>570</v>
      </c>
      <c r="G24" s="9">
        <v>26</v>
      </c>
      <c r="H24" s="9">
        <f t="shared" ref="H24:H45" si="4">30*G24/60</f>
        <v>13</v>
      </c>
      <c r="I24" s="9">
        <v>9.93</v>
      </c>
      <c r="J24" s="10">
        <f t="shared" ref="J24:J45" si="5">35*9.93/I24</f>
        <v>35</v>
      </c>
      <c r="K24" s="9">
        <v>31.91</v>
      </c>
      <c r="L24" s="10">
        <f t="shared" ref="L24:L45" si="6">35*30.75/K24</f>
        <v>33.727671576308367</v>
      </c>
      <c r="M24" s="9"/>
      <c r="N24" s="10">
        <f t="shared" ref="N24:N45" si="7">H24+J24+L24+M24</f>
        <v>81.727671576308367</v>
      </c>
      <c r="O24" s="9" t="s">
        <v>240</v>
      </c>
      <c r="P24" s="9" t="s">
        <v>251</v>
      </c>
      <c r="Q24" s="98"/>
      <c r="R24" s="98"/>
    </row>
    <row r="25" spans="1:18" ht="18.75" x14ac:dyDescent="0.3">
      <c r="A25" s="35" t="s">
        <v>201</v>
      </c>
      <c r="B25" s="34" t="s">
        <v>333</v>
      </c>
      <c r="C25" s="34" t="s">
        <v>127</v>
      </c>
      <c r="D25" s="34" t="s">
        <v>334</v>
      </c>
      <c r="E25" s="12">
        <v>11</v>
      </c>
      <c r="F25" s="106" t="s">
        <v>570</v>
      </c>
      <c r="G25" s="9">
        <v>28.5</v>
      </c>
      <c r="H25" s="9">
        <f t="shared" si="4"/>
        <v>14.25</v>
      </c>
      <c r="I25" s="9">
        <v>10.94</v>
      </c>
      <c r="J25" s="10">
        <f t="shared" si="5"/>
        <v>31.768738574040221</v>
      </c>
      <c r="K25" s="9">
        <v>31.1</v>
      </c>
      <c r="L25" s="10">
        <f t="shared" si="6"/>
        <v>34.60610932475884</v>
      </c>
      <c r="M25" s="9"/>
      <c r="N25" s="10">
        <f t="shared" si="7"/>
        <v>80.624847898799061</v>
      </c>
      <c r="O25" s="9" t="s">
        <v>240</v>
      </c>
      <c r="P25" s="9" t="s">
        <v>204</v>
      </c>
      <c r="Q25" s="98"/>
      <c r="R25" s="98"/>
    </row>
    <row r="26" spans="1:18" ht="18.75" x14ac:dyDescent="0.3">
      <c r="A26" s="41" t="s">
        <v>226</v>
      </c>
      <c r="B26" s="36" t="s">
        <v>335</v>
      </c>
      <c r="C26" s="36" t="s">
        <v>146</v>
      </c>
      <c r="D26" s="36" t="s">
        <v>169</v>
      </c>
      <c r="E26" s="24">
        <v>9</v>
      </c>
      <c r="F26" s="107" t="s">
        <v>570</v>
      </c>
      <c r="G26" s="9">
        <v>26.5</v>
      </c>
      <c r="H26" s="9">
        <f t="shared" si="4"/>
        <v>13.25</v>
      </c>
      <c r="I26" s="9">
        <v>10.130000000000001</v>
      </c>
      <c r="J26" s="10">
        <f t="shared" si="5"/>
        <v>34.308983218163867</v>
      </c>
      <c r="K26" s="9">
        <v>33.47</v>
      </c>
      <c r="L26" s="10">
        <f t="shared" si="6"/>
        <v>32.155661786674635</v>
      </c>
      <c r="M26" s="9"/>
      <c r="N26" s="10">
        <f t="shared" si="7"/>
        <v>79.714645004838502</v>
      </c>
      <c r="O26" s="9" t="s">
        <v>187</v>
      </c>
      <c r="P26" s="9" t="s">
        <v>194</v>
      </c>
      <c r="Q26" s="98"/>
      <c r="R26" s="98"/>
    </row>
    <row r="27" spans="1:18" ht="18.75" x14ac:dyDescent="0.3">
      <c r="A27" s="35" t="s">
        <v>208</v>
      </c>
      <c r="B27" s="34" t="s">
        <v>336</v>
      </c>
      <c r="C27" s="34" t="s">
        <v>337</v>
      </c>
      <c r="D27" s="34" t="s">
        <v>338</v>
      </c>
      <c r="E27" s="12">
        <v>10</v>
      </c>
      <c r="F27" s="106" t="s">
        <v>570</v>
      </c>
      <c r="G27" s="9">
        <v>28.5</v>
      </c>
      <c r="H27" s="9">
        <f t="shared" si="4"/>
        <v>14.25</v>
      </c>
      <c r="I27" s="9">
        <v>10.4</v>
      </c>
      <c r="J27" s="10">
        <f t="shared" si="5"/>
        <v>33.418269230769234</v>
      </c>
      <c r="K27" s="9">
        <v>34.97</v>
      </c>
      <c r="L27" s="10">
        <f t="shared" si="6"/>
        <v>30.776379754074924</v>
      </c>
      <c r="M27" s="9"/>
      <c r="N27" s="10">
        <f t="shared" si="7"/>
        <v>78.44464898484415</v>
      </c>
      <c r="O27" s="9" t="s">
        <v>187</v>
      </c>
      <c r="P27" s="9" t="s">
        <v>339</v>
      </c>
      <c r="Q27" s="98"/>
      <c r="R27" s="98"/>
    </row>
    <row r="28" spans="1:18" ht="18.75" x14ac:dyDescent="0.3">
      <c r="A28" s="40" t="s">
        <v>201</v>
      </c>
      <c r="B28" s="36" t="s">
        <v>340</v>
      </c>
      <c r="C28" s="36" t="s">
        <v>341</v>
      </c>
      <c r="D28" s="36" t="s">
        <v>338</v>
      </c>
      <c r="E28" s="24">
        <v>11</v>
      </c>
      <c r="F28" s="107" t="s">
        <v>570</v>
      </c>
      <c r="G28" s="9">
        <v>26.5</v>
      </c>
      <c r="H28" s="9">
        <f t="shared" si="4"/>
        <v>13.25</v>
      </c>
      <c r="I28" s="9">
        <v>11.28</v>
      </c>
      <c r="J28" s="10">
        <f t="shared" si="5"/>
        <v>30.811170212765962</v>
      </c>
      <c r="K28" s="9">
        <v>33.44</v>
      </c>
      <c r="L28" s="10">
        <f t="shared" si="6"/>
        <v>32.184509569377994</v>
      </c>
      <c r="M28" s="9"/>
      <c r="N28" s="10">
        <f t="shared" si="7"/>
        <v>76.245679782143952</v>
      </c>
      <c r="O28" s="9" t="s">
        <v>187</v>
      </c>
      <c r="P28" s="9" t="s">
        <v>251</v>
      </c>
      <c r="Q28" s="98"/>
      <c r="R28" s="98"/>
    </row>
    <row r="29" spans="1:18" ht="18.75" x14ac:dyDescent="0.3">
      <c r="A29" s="35" t="s">
        <v>234</v>
      </c>
      <c r="B29" s="34" t="s">
        <v>342</v>
      </c>
      <c r="C29" s="34" t="s">
        <v>343</v>
      </c>
      <c r="D29" s="34" t="s">
        <v>125</v>
      </c>
      <c r="E29" s="12">
        <v>9</v>
      </c>
      <c r="F29" s="106" t="s">
        <v>570</v>
      </c>
      <c r="G29" s="9">
        <v>25.5</v>
      </c>
      <c r="H29" s="9">
        <f t="shared" si="4"/>
        <v>12.75</v>
      </c>
      <c r="I29" s="9">
        <v>10.06</v>
      </c>
      <c r="J29" s="10">
        <f t="shared" si="5"/>
        <v>34.547713717693838</v>
      </c>
      <c r="K29" s="9">
        <v>37.31</v>
      </c>
      <c r="L29" s="10">
        <f t="shared" si="6"/>
        <v>28.846153846153843</v>
      </c>
      <c r="M29" s="9"/>
      <c r="N29" s="10">
        <f t="shared" si="7"/>
        <v>76.143867563847678</v>
      </c>
      <c r="O29" s="9" t="s">
        <v>187</v>
      </c>
      <c r="P29" s="9" t="s">
        <v>236</v>
      </c>
      <c r="Q29" s="98"/>
      <c r="R29" s="98"/>
    </row>
    <row r="30" spans="1:18" ht="18.75" x14ac:dyDescent="0.3">
      <c r="A30" s="40" t="s">
        <v>195</v>
      </c>
      <c r="B30" s="36" t="s">
        <v>344</v>
      </c>
      <c r="C30" s="36" t="s">
        <v>345</v>
      </c>
      <c r="D30" s="36" t="s">
        <v>338</v>
      </c>
      <c r="E30" s="24">
        <v>9</v>
      </c>
      <c r="F30" s="107" t="s">
        <v>570</v>
      </c>
      <c r="G30" s="9">
        <v>15</v>
      </c>
      <c r="H30" s="9">
        <f t="shared" si="4"/>
        <v>7.5</v>
      </c>
      <c r="I30" s="9">
        <v>10.44</v>
      </c>
      <c r="J30" s="10">
        <f t="shared" si="5"/>
        <v>33.290229885057471</v>
      </c>
      <c r="K30" s="9">
        <v>31.19</v>
      </c>
      <c r="L30" s="10">
        <f t="shared" si="6"/>
        <v>34.506252003847386</v>
      </c>
      <c r="M30" s="9"/>
      <c r="N30" s="10">
        <f t="shared" si="7"/>
        <v>75.29648188890485</v>
      </c>
      <c r="O30" s="9" t="s">
        <v>187</v>
      </c>
      <c r="P30" s="9" t="s">
        <v>182</v>
      </c>
      <c r="Q30" s="98"/>
      <c r="R30" s="98"/>
    </row>
    <row r="31" spans="1:18" ht="18.75" x14ac:dyDescent="0.3">
      <c r="A31" s="37" t="s">
        <v>226</v>
      </c>
      <c r="B31" s="34" t="s">
        <v>346</v>
      </c>
      <c r="C31" s="34" t="s">
        <v>146</v>
      </c>
      <c r="D31" s="34" t="s">
        <v>128</v>
      </c>
      <c r="E31" s="12">
        <v>9</v>
      </c>
      <c r="F31" s="106" t="s">
        <v>570</v>
      </c>
      <c r="G31" s="9">
        <v>16.5</v>
      </c>
      <c r="H31" s="9">
        <f t="shared" si="4"/>
        <v>8.25</v>
      </c>
      <c r="I31" s="9">
        <v>10.69</v>
      </c>
      <c r="J31" s="10">
        <f t="shared" si="5"/>
        <v>32.511693171188028</v>
      </c>
      <c r="K31" s="9">
        <v>33.75</v>
      </c>
      <c r="L31" s="10">
        <f t="shared" si="6"/>
        <v>31.888888888888889</v>
      </c>
      <c r="M31" s="9"/>
      <c r="N31" s="10">
        <f t="shared" si="7"/>
        <v>72.650582060076914</v>
      </c>
      <c r="O31" s="9" t="s">
        <v>38</v>
      </c>
      <c r="P31" s="9" t="s">
        <v>194</v>
      </c>
      <c r="Q31" s="98"/>
      <c r="R31" s="98"/>
    </row>
    <row r="32" spans="1:18" ht="18.75" x14ac:dyDescent="0.3">
      <c r="A32" s="42" t="s">
        <v>198</v>
      </c>
      <c r="B32" s="34" t="s">
        <v>347</v>
      </c>
      <c r="C32" s="34" t="s">
        <v>348</v>
      </c>
      <c r="D32" s="34" t="s">
        <v>147</v>
      </c>
      <c r="E32" s="12">
        <v>11</v>
      </c>
      <c r="F32" s="107" t="s">
        <v>570</v>
      </c>
      <c r="G32" s="5">
        <v>16</v>
      </c>
      <c r="H32" s="5">
        <f t="shared" si="4"/>
        <v>8</v>
      </c>
      <c r="I32" s="5">
        <v>12.06</v>
      </c>
      <c r="J32" s="21">
        <f t="shared" si="5"/>
        <v>28.818407960199004</v>
      </c>
      <c r="K32" s="5">
        <v>30.75</v>
      </c>
      <c r="L32" s="10">
        <f t="shared" si="6"/>
        <v>35</v>
      </c>
      <c r="M32" s="5"/>
      <c r="N32" s="21">
        <f t="shared" si="7"/>
        <v>71.818407960199011</v>
      </c>
      <c r="O32" s="5" t="s">
        <v>38</v>
      </c>
      <c r="P32" s="5" t="s">
        <v>255</v>
      </c>
      <c r="Q32" s="98"/>
      <c r="R32" s="98"/>
    </row>
    <row r="33" spans="1:18" ht="18.75" x14ac:dyDescent="0.3">
      <c r="A33" s="43" t="s">
        <v>195</v>
      </c>
      <c r="B33" s="44" t="s">
        <v>349</v>
      </c>
      <c r="C33" s="44" t="s">
        <v>303</v>
      </c>
      <c r="D33" s="44" t="s">
        <v>143</v>
      </c>
      <c r="E33" s="8">
        <v>11</v>
      </c>
      <c r="F33" s="106" t="s">
        <v>570</v>
      </c>
      <c r="G33" s="5">
        <v>29.5</v>
      </c>
      <c r="H33" s="5">
        <f t="shared" si="4"/>
        <v>14.75</v>
      </c>
      <c r="I33" s="5">
        <v>10.52</v>
      </c>
      <c r="J33" s="21">
        <f t="shared" si="5"/>
        <v>33.03707224334601</v>
      </c>
      <c r="K33" s="5">
        <v>45.18</v>
      </c>
      <c r="L33" s="10">
        <f t="shared" si="6"/>
        <v>23.821381142098275</v>
      </c>
      <c r="M33" s="5"/>
      <c r="N33" s="21">
        <f t="shared" si="7"/>
        <v>71.608453385444278</v>
      </c>
      <c r="O33" s="5" t="s">
        <v>38</v>
      </c>
      <c r="P33" s="5" t="s">
        <v>197</v>
      </c>
      <c r="Q33" s="98"/>
      <c r="R33" s="98"/>
    </row>
    <row r="34" spans="1:18" ht="18.75" x14ac:dyDescent="0.3">
      <c r="A34" s="35" t="s">
        <v>208</v>
      </c>
      <c r="B34" s="34" t="s">
        <v>350</v>
      </c>
      <c r="C34" s="34" t="s">
        <v>142</v>
      </c>
      <c r="D34" s="34" t="s">
        <v>147</v>
      </c>
      <c r="E34" s="12">
        <v>9</v>
      </c>
      <c r="F34" s="107" t="s">
        <v>570</v>
      </c>
      <c r="G34" s="5">
        <v>15.5</v>
      </c>
      <c r="H34" s="5">
        <f t="shared" si="4"/>
        <v>7.75</v>
      </c>
      <c r="I34" s="5">
        <v>10.88</v>
      </c>
      <c r="J34" s="21">
        <f t="shared" si="5"/>
        <v>31.943933823529409</v>
      </c>
      <c r="K34" s="5">
        <v>34.03</v>
      </c>
      <c r="L34" s="10">
        <f t="shared" si="6"/>
        <v>31.626506024096386</v>
      </c>
      <c r="M34" s="5"/>
      <c r="N34" s="21">
        <f t="shared" si="7"/>
        <v>71.320439847625792</v>
      </c>
      <c r="O34" s="5" t="s">
        <v>38</v>
      </c>
      <c r="P34" s="5" t="s">
        <v>212</v>
      </c>
      <c r="Q34" s="98"/>
      <c r="R34" s="98"/>
    </row>
    <row r="35" spans="1:18" ht="18.75" x14ac:dyDescent="0.3">
      <c r="A35" s="35" t="s">
        <v>201</v>
      </c>
      <c r="B35" s="34" t="s">
        <v>351</v>
      </c>
      <c r="C35" s="34" t="s">
        <v>332</v>
      </c>
      <c r="D35" s="34" t="s">
        <v>140</v>
      </c>
      <c r="E35" s="12">
        <v>10</v>
      </c>
      <c r="F35" s="106" t="s">
        <v>570</v>
      </c>
      <c r="G35" s="5">
        <v>20.5</v>
      </c>
      <c r="H35" s="5">
        <f t="shared" si="4"/>
        <v>10.25</v>
      </c>
      <c r="I35" s="5">
        <v>10.32</v>
      </c>
      <c r="J35" s="21">
        <f t="shared" si="5"/>
        <v>33.677325581395351</v>
      </c>
      <c r="K35" s="5">
        <v>39.4</v>
      </c>
      <c r="L35" s="10">
        <f t="shared" si="6"/>
        <v>27.315989847715738</v>
      </c>
      <c r="M35" s="5"/>
      <c r="N35" s="21">
        <f t="shared" si="7"/>
        <v>71.243315429111092</v>
      </c>
      <c r="O35" s="5" t="s">
        <v>38</v>
      </c>
      <c r="P35" s="5" t="s">
        <v>204</v>
      </c>
      <c r="Q35" s="98"/>
      <c r="R35" s="98"/>
    </row>
    <row r="36" spans="1:18" ht="18.75" x14ac:dyDescent="0.3">
      <c r="A36" s="43" t="s">
        <v>195</v>
      </c>
      <c r="B36" s="44" t="s">
        <v>352</v>
      </c>
      <c r="C36" s="44" t="s">
        <v>329</v>
      </c>
      <c r="D36" s="44" t="s">
        <v>143</v>
      </c>
      <c r="E36" s="8">
        <v>11</v>
      </c>
      <c r="F36" s="107" t="s">
        <v>570</v>
      </c>
      <c r="G36" s="5">
        <v>26</v>
      </c>
      <c r="H36" s="5">
        <f t="shared" si="4"/>
        <v>13</v>
      </c>
      <c r="I36" s="5">
        <v>12.1</v>
      </c>
      <c r="J36" s="21">
        <f t="shared" si="5"/>
        <v>28.723140495867771</v>
      </c>
      <c r="K36" s="5">
        <v>39.25</v>
      </c>
      <c r="L36" s="10">
        <f t="shared" si="6"/>
        <v>27.420382165605094</v>
      </c>
      <c r="M36" s="5"/>
      <c r="N36" s="21">
        <f t="shared" si="7"/>
        <v>69.143522661472858</v>
      </c>
      <c r="O36" s="5" t="s">
        <v>38</v>
      </c>
      <c r="P36" s="5" t="s">
        <v>197</v>
      </c>
      <c r="Q36" s="98"/>
      <c r="R36" s="98"/>
    </row>
    <row r="37" spans="1:18" ht="18.75" x14ac:dyDescent="0.3">
      <c r="A37" s="35" t="s">
        <v>301</v>
      </c>
      <c r="B37" s="34" t="s">
        <v>353</v>
      </c>
      <c r="C37" s="34" t="s">
        <v>345</v>
      </c>
      <c r="D37" s="34" t="s">
        <v>354</v>
      </c>
      <c r="E37" s="12">
        <v>11</v>
      </c>
      <c r="F37" s="106" t="s">
        <v>570</v>
      </c>
      <c r="G37" s="5">
        <v>23.5</v>
      </c>
      <c r="H37" s="5">
        <f t="shared" si="4"/>
        <v>11.75</v>
      </c>
      <c r="I37" s="5">
        <v>10.81</v>
      </c>
      <c r="J37" s="21">
        <f t="shared" si="5"/>
        <v>32.150786308973174</v>
      </c>
      <c r="K37" s="5">
        <v>45.25</v>
      </c>
      <c r="L37" s="10">
        <f t="shared" si="6"/>
        <v>23.784530386740332</v>
      </c>
      <c r="M37" s="5"/>
      <c r="N37" s="21">
        <f t="shared" si="7"/>
        <v>67.68531669571351</v>
      </c>
      <c r="O37" s="5" t="s">
        <v>38</v>
      </c>
      <c r="P37" s="5" t="s">
        <v>258</v>
      </c>
      <c r="Q37" s="98"/>
      <c r="R37" s="98"/>
    </row>
    <row r="38" spans="1:18" ht="18.75" x14ac:dyDescent="0.3">
      <c r="A38" s="42" t="s">
        <v>198</v>
      </c>
      <c r="B38" s="34" t="s">
        <v>347</v>
      </c>
      <c r="C38" s="34" t="s">
        <v>332</v>
      </c>
      <c r="D38" s="34" t="s">
        <v>147</v>
      </c>
      <c r="E38" s="12">
        <v>11</v>
      </c>
      <c r="F38" s="107" t="s">
        <v>570</v>
      </c>
      <c r="G38" s="5">
        <v>23.5</v>
      </c>
      <c r="H38" s="5">
        <f t="shared" si="4"/>
        <v>11.75</v>
      </c>
      <c r="I38" s="5">
        <v>11.47</v>
      </c>
      <c r="J38" s="21">
        <f t="shared" si="5"/>
        <v>30.300784655623364</v>
      </c>
      <c r="K38" s="5">
        <v>44.97</v>
      </c>
      <c r="L38" s="10">
        <f t="shared" si="6"/>
        <v>23.932621747831888</v>
      </c>
      <c r="M38" s="5"/>
      <c r="N38" s="21">
        <f t="shared" si="7"/>
        <v>65.983406403455248</v>
      </c>
      <c r="O38" s="5" t="s">
        <v>38</v>
      </c>
      <c r="P38" s="5" t="s">
        <v>255</v>
      </c>
      <c r="Q38" s="98"/>
      <c r="R38" s="98"/>
    </row>
    <row r="39" spans="1:18" ht="18.75" x14ac:dyDescent="0.3">
      <c r="A39" s="35" t="s">
        <v>201</v>
      </c>
      <c r="B39" s="34" t="s">
        <v>355</v>
      </c>
      <c r="C39" s="34" t="s">
        <v>130</v>
      </c>
      <c r="D39" s="34" t="s">
        <v>356</v>
      </c>
      <c r="E39" s="12">
        <v>11</v>
      </c>
      <c r="F39" s="106" t="s">
        <v>570</v>
      </c>
      <c r="G39" s="5">
        <v>19</v>
      </c>
      <c r="H39" s="5">
        <f t="shared" si="4"/>
        <v>9.5</v>
      </c>
      <c r="I39" s="5">
        <v>11.24</v>
      </c>
      <c r="J39" s="21">
        <f t="shared" si="5"/>
        <v>30.92081850533808</v>
      </c>
      <c r="K39" s="5">
        <v>42.88</v>
      </c>
      <c r="L39" s="10">
        <f t="shared" si="6"/>
        <v>25.099113805970148</v>
      </c>
      <c r="M39" s="5"/>
      <c r="N39" s="21">
        <f t="shared" si="7"/>
        <v>65.519932311308224</v>
      </c>
      <c r="O39" s="5" t="s">
        <v>38</v>
      </c>
      <c r="P39" s="5" t="s">
        <v>204</v>
      </c>
      <c r="Q39" s="98"/>
      <c r="R39" s="98"/>
    </row>
    <row r="40" spans="1:18" ht="18.75" x14ac:dyDescent="0.3">
      <c r="A40" s="37" t="s">
        <v>321</v>
      </c>
      <c r="B40" s="38" t="s">
        <v>357</v>
      </c>
      <c r="C40" s="34" t="s">
        <v>358</v>
      </c>
      <c r="D40" s="34" t="s">
        <v>298</v>
      </c>
      <c r="E40" s="12">
        <v>10</v>
      </c>
      <c r="F40" s="107" t="s">
        <v>570</v>
      </c>
      <c r="G40" s="5">
        <v>24.5</v>
      </c>
      <c r="H40" s="5">
        <f t="shared" si="4"/>
        <v>12.25</v>
      </c>
      <c r="I40" s="5">
        <v>11.25</v>
      </c>
      <c r="J40" s="21">
        <f t="shared" si="5"/>
        <v>30.893333333333334</v>
      </c>
      <c r="K40" s="5">
        <v>48.5</v>
      </c>
      <c r="L40" s="10">
        <f t="shared" si="6"/>
        <v>22.190721649484537</v>
      </c>
      <c r="M40" s="5"/>
      <c r="N40" s="21">
        <f t="shared" si="7"/>
        <v>65.334054982817861</v>
      </c>
      <c r="O40" s="5" t="s">
        <v>38</v>
      </c>
      <c r="P40" s="5" t="s">
        <v>323</v>
      </c>
      <c r="Q40" s="98"/>
      <c r="R40" s="98"/>
    </row>
    <row r="41" spans="1:18" ht="18.75" x14ac:dyDescent="0.3">
      <c r="A41" s="35" t="s">
        <v>311</v>
      </c>
      <c r="B41" s="36" t="s">
        <v>359</v>
      </c>
      <c r="C41" s="36" t="s">
        <v>303</v>
      </c>
      <c r="D41" s="36" t="s">
        <v>360</v>
      </c>
      <c r="E41" s="12">
        <v>10</v>
      </c>
      <c r="F41" s="106" t="s">
        <v>570</v>
      </c>
      <c r="G41" s="5">
        <v>25</v>
      </c>
      <c r="H41" s="5">
        <f t="shared" si="4"/>
        <v>12.5</v>
      </c>
      <c r="I41" s="5">
        <v>11.68</v>
      </c>
      <c r="J41" s="21">
        <f t="shared" si="5"/>
        <v>29.755993150684933</v>
      </c>
      <c r="K41" s="5">
        <v>49.75</v>
      </c>
      <c r="L41" s="10">
        <f t="shared" si="6"/>
        <v>21.633165829145728</v>
      </c>
      <c r="M41" s="5"/>
      <c r="N41" s="21">
        <f t="shared" si="7"/>
        <v>63.889158979830654</v>
      </c>
      <c r="O41" s="5" t="s">
        <v>38</v>
      </c>
      <c r="P41" s="5" t="s">
        <v>313</v>
      </c>
      <c r="Q41" s="98"/>
      <c r="R41" s="98"/>
    </row>
    <row r="42" spans="1:18" ht="18.75" x14ac:dyDescent="0.3">
      <c r="A42" s="35" t="s">
        <v>220</v>
      </c>
      <c r="B42" s="34" t="s">
        <v>361</v>
      </c>
      <c r="C42" s="34" t="s">
        <v>146</v>
      </c>
      <c r="D42" s="34" t="s">
        <v>174</v>
      </c>
      <c r="E42" s="12">
        <v>10</v>
      </c>
      <c r="F42" s="107" t="s">
        <v>570</v>
      </c>
      <c r="G42" s="5">
        <v>25</v>
      </c>
      <c r="H42" s="5">
        <f t="shared" si="4"/>
        <v>12.5</v>
      </c>
      <c r="I42" s="5">
        <v>11.75</v>
      </c>
      <c r="J42" s="21">
        <f t="shared" si="5"/>
        <v>29.578723404255321</v>
      </c>
      <c r="K42" s="5">
        <v>49.47</v>
      </c>
      <c r="L42" s="10">
        <f t="shared" si="6"/>
        <v>21.755609460278958</v>
      </c>
      <c r="M42" s="5"/>
      <c r="N42" s="21">
        <f t="shared" si="7"/>
        <v>63.834332864534275</v>
      </c>
      <c r="O42" s="5" t="s">
        <v>38</v>
      </c>
      <c r="P42" s="5" t="s">
        <v>223</v>
      </c>
      <c r="Q42" s="98"/>
      <c r="R42" s="98"/>
    </row>
    <row r="43" spans="1:18" ht="18.75" x14ac:dyDescent="0.3">
      <c r="A43" s="37" t="s">
        <v>321</v>
      </c>
      <c r="B43" s="34" t="s">
        <v>362</v>
      </c>
      <c r="C43" s="34" t="s">
        <v>363</v>
      </c>
      <c r="D43" s="38" t="s">
        <v>364</v>
      </c>
      <c r="E43" s="12">
        <v>10</v>
      </c>
      <c r="F43" s="106" t="s">
        <v>570</v>
      </c>
      <c r="G43" s="5">
        <v>19</v>
      </c>
      <c r="H43" s="5">
        <f t="shared" si="4"/>
        <v>9.5</v>
      </c>
      <c r="I43" s="5">
        <v>11.69</v>
      </c>
      <c r="J43" s="21">
        <f t="shared" si="5"/>
        <v>29.730538922155691</v>
      </c>
      <c r="K43" s="5">
        <v>57.82</v>
      </c>
      <c r="L43" s="10">
        <f t="shared" si="6"/>
        <v>18.613801452784504</v>
      </c>
      <c r="M43" s="5"/>
      <c r="N43" s="21">
        <f t="shared" si="7"/>
        <v>57.844340374940188</v>
      </c>
      <c r="O43" s="5" t="s">
        <v>38</v>
      </c>
      <c r="P43" s="5" t="s">
        <v>323</v>
      </c>
      <c r="Q43" s="98"/>
      <c r="R43" s="98"/>
    </row>
    <row r="44" spans="1:18" ht="18.75" x14ac:dyDescent="0.3">
      <c r="A44" s="35" t="s">
        <v>319</v>
      </c>
      <c r="B44" s="34" t="s">
        <v>365</v>
      </c>
      <c r="C44" s="34" t="s">
        <v>366</v>
      </c>
      <c r="D44" s="34" t="s">
        <v>158</v>
      </c>
      <c r="E44" s="12">
        <v>10</v>
      </c>
      <c r="F44" s="107" t="s">
        <v>570</v>
      </c>
      <c r="G44" s="5">
        <v>22.5</v>
      </c>
      <c r="H44" s="5">
        <f t="shared" si="4"/>
        <v>11.25</v>
      </c>
      <c r="I44" s="5">
        <v>10.84</v>
      </c>
      <c r="J44" s="21">
        <f t="shared" si="5"/>
        <v>32.061808118081181</v>
      </c>
      <c r="K44" s="5">
        <v>74.099999999999994</v>
      </c>
      <c r="L44" s="10">
        <f t="shared" si="6"/>
        <v>14.52429149797571</v>
      </c>
      <c r="M44" s="5"/>
      <c r="N44" s="21">
        <f t="shared" si="7"/>
        <v>57.836099616056892</v>
      </c>
      <c r="O44" s="5" t="s">
        <v>38</v>
      </c>
      <c r="P44" s="5" t="s">
        <v>188</v>
      </c>
      <c r="Q44" s="98"/>
      <c r="R44" s="98"/>
    </row>
    <row r="45" spans="1:18" ht="18.75" x14ac:dyDescent="0.3">
      <c r="A45" s="40" t="s">
        <v>179</v>
      </c>
      <c r="B45" s="36" t="s">
        <v>367</v>
      </c>
      <c r="C45" s="36" t="s">
        <v>157</v>
      </c>
      <c r="D45" s="36" t="s">
        <v>368</v>
      </c>
      <c r="E45" s="24">
        <v>10</v>
      </c>
      <c r="F45" s="106" t="s">
        <v>570</v>
      </c>
      <c r="G45" s="5">
        <v>17.5</v>
      </c>
      <c r="H45" s="5">
        <f t="shared" si="4"/>
        <v>8.75</v>
      </c>
      <c r="I45" s="5">
        <v>13.22</v>
      </c>
      <c r="J45" s="21">
        <f t="shared" si="5"/>
        <v>26.289712556732223</v>
      </c>
      <c r="K45" s="5">
        <v>51.19</v>
      </c>
      <c r="L45" s="10">
        <f t="shared" si="6"/>
        <v>21.024614182457512</v>
      </c>
      <c r="M45" s="5"/>
      <c r="N45" s="21">
        <f t="shared" si="7"/>
        <v>56.064326739189738</v>
      </c>
      <c r="O45" s="5" t="s">
        <v>38</v>
      </c>
      <c r="P45" s="5" t="s">
        <v>182</v>
      </c>
      <c r="Q45" s="98"/>
      <c r="R45" s="98"/>
    </row>
  </sheetData>
  <mergeCells count="29">
    <mergeCell ref="F21:F23"/>
    <mergeCell ref="G21:L21"/>
    <mergeCell ref="M21:M23"/>
    <mergeCell ref="N21:N23"/>
    <mergeCell ref="O21:O23"/>
    <mergeCell ref="P21:P23"/>
    <mergeCell ref="G22:H22"/>
    <mergeCell ref="I22:J22"/>
    <mergeCell ref="K22:L22"/>
    <mergeCell ref="O2:O4"/>
    <mergeCell ref="P2:P4"/>
    <mergeCell ref="G3:H3"/>
    <mergeCell ref="I3:J3"/>
    <mergeCell ref="K3:L3"/>
    <mergeCell ref="A21:A23"/>
    <mergeCell ref="B21:B23"/>
    <mergeCell ref="C21:C23"/>
    <mergeCell ref="D21:D23"/>
    <mergeCell ref="E21:E23"/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Q2" sqref="Q1:Q1048576"/>
    </sheetView>
  </sheetViews>
  <sheetFormatPr defaultRowHeight="15" x14ac:dyDescent="0.25"/>
  <cols>
    <col min="1" max="1" width="19.140625" customWidth="1"/>
    <col min="2" max="2" width="11.140625" customWidth="1"/>
    <col min="3" max="3" width="10.7109375" customWidth="1"/>
    <col min="4" max="4" width="13.28515625" customWidth="1"/>
    <col min="5" max="5" width="3.5703125" customWidth="1"/>
    <col min="6" max="6" width="5.85546875" style="97" customWidth="1"/>
    <col min="16" max="16" width="29.5703125" customWidth="1"/>
  </cols>
  <sheetData>
    <row r="1" spans="1:17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5.75" customHeight="1" x14ac:dyDescent="0.25">
      <c r="A2" s="138" t="s">
        <v>1</v>
      </c>
      <c r="B2" s="138" t="s">
        <v>2</v>
      </c>
      <c r="C2" s="138" t="s">
        <v>3</v>
      </c>
      <c r="D2" s="138" t="s">
        <v>4</v>
      </c>
      <c r="E2" s="138" t="s">
        <v>5</v>
      </c>
      <c r="F2" s="145" t="s">
        <v>6</v>
      </c>
      <c r="G2" s="135" t="s">
        <v>7</v>
      </c>
      <c r="H2" s="136"/>
      <c r="I2" s="136"/>
      <c r="J2" s="136"/>
      <c r="K2" s="136"/>
      <c r="L2" s="136"/>
      <c r="M2" s="138" t="s">
        <v>8</v>
      </c>
      <c r="N2" s="138" t="s">
        <v>9</v>
      </c>
      <c r="O2" s="138" t="s">
        <v>10</v>
      </c>
      <c r="P2" s="138" t="s">
        <v>11</v>
      </c>
    </row>
    <row r="3" spans="1:17" ht="15.75" customHeight="1" x14ac:dyDescent="0.25">
      <c r="A3" s="139"/>
      <c r="B3" s="139"/>
      <c r="C3" s="139"/>
      <c r="D3" s="139"/>
      <c r="E3" s="139"/>
      <c r="F3" s="146"/>
      <c r="G3" s="141" t="s">
        <v>12</v>
      </c>
      <c r="H3" s="142"/>
      <c r="I3" s="141" t="s">
        <v>13</v>
      </c>
      <c r="J3" s="142"/>
      <c r="K3" s="141" t="s">
        <v>14</v>
      </c>
      <c r="L3" s="142"/>
      <c r="M3" s="139"/>
      <c r="N3" s="139"/>
      <c r="O3" s="139"/>
      <c r="P3" s="139"/>
    </row>
    <row r="4" spans="1:17" ht="15.75" customHeight="1" x14ac:dyDescent="0.25">
      <c r="A4" s="140"/>
      <c r="B4" s="140"/>
      <c r="C4" s="140"/>
      <c r="D4" s="140"/>
      <c r="E4" s="140"/>
      <c r="F4" s="147"/>
      <c r="G4" s="45" t="s">
        <v>15</v>
      </c>
      <c r="H4" s="45" t="s">
        <v>16</v>
      </c>
      <c r="I4" s="45" t="s">
        <v>15</v>
      </c>
      <c r="J4" s="45" t="s">
        <v>16</v>
      </c>
      <c r="K4" s="45" t="s">
        <v>15</v>
      </c>
      <c r="L4" s="45" t="s">
        <v>16</v>
      </c>
      <c r="M4" s="140"/>
      <c r="N4" s="140"/>
      <c r="O4" s="140"/>
      <c r="P4" s="140"/>
    </row>
    <row r="5" spans="1:17" ht="15.75" customHeight="1" x14ac:dyDescent="0.25">
      <c r="A5" s="46" t="s">
        <v>369</v>
      </c>
      <c r="B5" s="47" t="s">
        <v>370</v>
      </c>
      <c r="C5" s="47" t="s">
        <v>57</v>
      </c>
      <c r="D5" s="47" t="s">
        <v>58</v>
      </c>
      <c r="E5" s="47">
        <v>8</v>
      </c>
      <c r="F5" s="96" t="s">
        <v>508</v>
      </c>
      <c r="G5" s="45">
        <v>13</v>
      </c>
      <c r="H5" s="48">
        <f t="shared" ref="H5:H17" si="0">30*G5/40</f>
        <v>9.75</v>
      </c>
      <c r="I5" s="45">
        <v>16.399999999999999</v>
      </c>
      <c r="J5" s="48">
        <f t="shared" ref="J5:J17" si="1">35*15.5/I5</f>
        <v>33.079268292682933</v>
      </c>
      <c r="K5" s="48">
        <v>26.7</v>
      </c>
      <c r="L5" s="48">
        <f t="shared" ref="L5:L17" si="2">35*26.7/K5</f>
        <v>35</v>
      </c>
      <c r="M5" s="45"/>
      <c r="N5" s="48">
        <f t="shared" ref="N5:N17" si="3">H5+J5+L5+M5</f>
        <v>77.82926829268294</v>
      </c>
      <c r="O5" s="45" t="s">
        <v>21</v>
      </c>
      <c r="P5" s="46" t="s">
        <v>371</v>
      </c>
    </row>
    <row r="6" spans="1:17" ht="15.75" customHeight="1" x14ac:dyDescent="0.25">
      <c r="A6" s="46" t="s">
        <v>372</v>
      </c>
      <c r="B6" s="47" t="s">
        <v>373</v>
      </c>
      <c r="C6" s="47" t="s">
        <v>374</v>
      </c>
      <c r="D6" s="47" t="s">
        <v>274</v>
      </c>
      <c r="E6" s="47">
        <v>8</v>
      </c>
      <c r="F6" s="96" t="s">
        <v>508</v>
      </c>
      <c r="G6" s="45">
        <v>19.5</v>
      </c>
      <c r="H6" s="48">
        <f t="shared" si="0"/>
        <v>14.625</v>
      </c>
      <c r="I6" s="45">
        <v>15.5</v>
      </c>
      <c r="J6" s="48">
        <f t="shared" si="1"/>
        <v>35</v>
      </c>
      <c r="K6" s="48">
        <v>36.1</v>
      </c>
      <c r="L6" s="48">
        <f t="shared" si="2"/>
        <v>25.886426592797783</v>
      </c>
      <c r="M6" s="45"/>
      <c r="N6" s="48">
        <f t="shared" si="3"/>
        <v>75.51142659279779</v>
      </c>
      <c r="O6" s="45" t="s">
        <v>26</v>
      </c>
      <c r="P6" s="46" t="s">
        <v>375</v>
      </c>
    </row>
    <row r="7" spans="1:17" ht="15.75" customHeight="1" x14ac:dyDescent="0.25">
      <c r="A7" s="46" t="s">
        <v>376</v>
      </c>
      <c r="B7" s="47" t="s">
        <v>377</v>
      </c>
      <c r="C7" s="47" t="s">
        <v>378</v>
      </c>
      <c r="D7" s="47" t="s">
        <v>37</v>
      </c>
      <c r="E7" s="47">
        <v>8</v>
      </c>
      <c r="F7" s="96" t="s">
        <v>508</v>
      </c>
      <c r="G7" s="45">
        <v>17</v>
      </c>
      <c r="H7" s="48">
        <f t="shared" si="0"/>
        <v>12.75</v>
      </c>
      <c r="I7" s="45">
        <v>16.5</v>
      </c>
      <c r="J7" s="48">
        <f t="shared" si="1"/>
        <v>32.878787878787875</v>
      </c>
      <c r="K7" s="48">
        <v>32.799999999999997</v>
      </c>
      <c r="L7" s="48">
        <f t="shared" si="2"/>
        <v>28.490853658536587</v>
      </c>
      <c r="M7" s="45"/>
      <c r="N7" s="48">
        <f t="shared" si="3"/>
        <v>74.119641537324469</v>
      </c>
      <c r="O7" s="45" t="s">
        <v>26</v>
      </c>
      <c r="P7" s="46" t="s">
        <v>379</v>
      </c>
    </row>
    <row r="8" spans="1:17" ht="15.75" customHeight="1" x14ac:dyDescent="0.25">
      <c r="A8" s="46" t="s">
        <v>380</v>
      </c>
      <c r="B8" s="47" t="s">
        <v>381</v>
      </c>
      <c r="C8" s="47" t="s">
        <v>269</v>
      </c>
      <c r="D8" s="47" t="s">
        <v>121</v>
      </c>
      <c r="E8" s="47">
        <v>8</v>
      </c>
      <c r="F8" s="96" t="s">
        <v>508</v>
      </c>
      <c r="G8" s="45">
        <v>17</v>
      </c>
      <c r="H8" s="48">
        <f t="shared" si="0"/>
        <v>12.75</v>
      </c>
      <c r="I8" s="45">
        <v>16.7</v>
      </c>
      <c r="J8" s="48">
        <f t="shared" si="1"/>
        <v>32.485029940119759</v>
      </c>
      <c r="K8" s="48">
        <v>34.700000000000003</v>
      </c>
      <c r="L8" s="48">
        <f t="shared" si="2"/>
        <v>26.930835734870314</v>
      </c>
      <c r="M8" s="45"/>
      <c r="N8" s="48">
        <f t="shared" si="3"/>
        <v>72.165865674990073</v>
      </c>
      <c r="O8" s="45" t="s">
        <v>26</v>
      </c>
      <c r="P8" s="46" t="s">
        <v>382</v>
      </c>
    </row>
    <row r="9" spans="1:17" ht="15.75" customHeight="1" x14ac:dyDescent="0.25">
      <c r="A9" s="46" t="s">
        <v>376</v>
      </c>
      <c r="B9" s="47" t="s">
        <v>383</v>
      </c>
      <c r="C9" s="47" t="s">
        <v>384</v>
      </c>
      <c r="D9" s="47" t="s">
        <v>385</v>
      </c>
      <c r="E9" s="47">
        <v>7</v>
      </c>
      <c r="F9" s="96" t="s">
        <v>508</v>
      </c>
      <c r="G9" s="49">
        <v>8</v>
      </c>
      <c r="H9" s="48">
        <f t="shared" si="0"/>
        <v>6</v>
      </c>
      <c r="I9" s="49">
        <v>16.7</v>
      </c>
      <c r="J9" s="48">
        <f t="shared" si="1"/>
        <v>32.485029940119759</v>
      </c>
      <c r="K9" s="50">
        <v>30.6</v>
      </c>
      <c r="L9" s="48">
        <f t="shared" si="2"/>
        <v>30.53921568627451</v>
      </c>
      <c r="M9" s="49"/>
      <c r="N9" s="48">
        <f t="shared" si="3"/>
        <v>69.024245626394276</v>
      </c>
      <c r="O9" s="45" t="s">
        <v>38</v>
      </c>
      <c r="P9" s="46" t="s">
        <v>386</v>
      </c>
    </row>
    <row r="10" spans="1:17" ht="15.75" customHeight="1" x14ac:dyDescent="0.25">
      <c r="A10" s="46" t="s">
        <v>387</v>
      </c>
      <c r="B10" s="47" t="s">
        <v>388</v>
      </c>
      <c r="C10" s="47" t="s">
        <v>269</v>
      </c>
      <c r="D10" s="47" t="s">
        <v>385</v>
      </c>
      <c r="E10" s="47">
        <v>7</v>
      </c>
      <c r="F10" s="96" t="s">
        <v>508</v>
      </c>
      <c r="G10" s="49">
        <v>13.5</v>
      </c>
      <c r="H10" s="48">
        <f t="shared" si="0"/>
        <v>10.125</v>
      </c>
      <c r="I10" s="49">
        <v>16.2</v>
      </c>
      <c r="J10" s="48">
        <f t="shared" si="1"/>
        <v>33.487654320987659</v>
      </c>
      <c r="K10" s="50">
        <v>41.4</v>
      </c>
      <c r="L10" s="48">
        <f t="shared" si="2"/>
        <v>22.572463768115941</v>
      </c>
      <c r="M10" s="49"/>
      <c r="N10" s="48">
        <f t="shared" si="3"/>
        <v>66.185118089103597</v>
      </c>
      <c r="O10" s="45" t="s">
        <v>38</v>
      </c>
      <c r="P10" s="46" t="s">
        <v>389</v>
      </c>
    </row>
    <row r="11" spans="1:17" ht="15.75" customHeight="1" x14ac:dyDescent="0.25">
      <c r="A11" s="46" t="s">
        <v>390</v>
      </c>
      <c r="B11" s="47" t="s">
        <v>391</v>
      </c>
      <c r="C11" s="47" t="s">
        <v>281</v>
      </c>
      <c r="D11" s="47" t="s">
        <v>45</v>
      </c>
      <c r="E11" s="47">
        <v>7</v>
      </c>
      <c r="F11" s="96" t="s">
        <v>508</v>
      </c>
      <c r="G11" s="45">
        <v>11.5</v>
      </c>
      <c r="H11" s="48">
        <f t="shared" si="0"/>
        <v>8.625</v>
      </c>
      <c r="I11" s="45">
        <v>18.2</v>
      </c>
      <c r="J11" s="48">
        <f t="shared" si="1"/>
        <v>29.80769230769231</v>
      </c>
      <c r="K11" s="48">
        <v>34</v>
      </c>
      <c r="L11" s="48">
        <f t="shared" si="2"/>
        <v>27.485294117647058</v>
      </c>
      <c r="M11" s="45"/>
      <c r="N11" s="48">
        <f t="shared" si="3"/>
        <v>65.917986425339365</v>
      </c>
      <c r="O11" s="45" t="s">
        <v>38</v>
      </c>
      <c r="P11" s="51" t="s">
        <v>392</v>
      </c>
    </row>
    <row r="12" spans="1:17" ht="15.75" customHeight="1" x14ac:dyDescent="0.25">
      <c r="A12" s="46" t="s">
        <v>380</v>
      </c>
      <c r="B12" s="47" t="s">
        <v>393</v>
      </c>
      <c r="C12" s="47" t="s">
        <v>239</v>
      </c>
      <c r="D12" s="47" t="s">
        <v>96</v>
      </c>
      <c r="E12" s="47">
        <v>8</v>
      </c>
      <c r="F12" s="96" t="s">
        <v>508</v>
      </c>
      <c r="G12" s="45">
        <v>8</v>
      </c>
      <c r="H12" s="48">
        <f t="shared" si="0"/>
        <v>6</v>
      </c>
      <c r="I12" s="45">
        <v>16.600000000000001</v>
      </c>
      <c r="J12" s="48">
        <f t="shared" si="1"/>
        <v>32.680722891566262</v>
      </c>
      <c r="K12" s="48">
        <v>34.4</v>
      </c>
      <c r="L12" s="48">
        <f t="shared" si="2"/>
        <v>27.165697674418606</v>
      </c>
      <c r="M12" s="45"/>
      <c r="N12" s="48">
        <f t="shared" si="3"/>
        <v>65.846420565984872</v>
      </c>
      <c r="O12" s="45" t="s">
        <v>38</v>
      </c>
      <c r="P12" s="46" t="s">
        <v>382</v>
      </c>
    </row>
    <row r="13" spans="1:17" ht="15.75" customHeight="1" x14ac:dyDescent="0.25">
      <c r="A13" s="46" t="s">
        <v>380</v>
      </c>
      <c r="B13" s="47" t="s">
        <v>394</v>
      </c>
      <c r="C13" s="47" t="s">
        <v>33</v>
      </c>
      <c r="D13" s="47" t="s">
        <v>395</v>
      </c>
      <c r="E13" s="47">
        <v>8</v>
      </c>
      <c r="F13" s="96" t="s">
        <v>508</v>
      </c>
      <c r="G13" s="45">
        <v>13.5</v>
      </c>
      <c r="H13" s="48">
        <f t="shared" si="0"/>
        <v>10.125</v>
      </c>
      <c r="I13" s="45">
        <v>16.600000000000001</v>
      </c>
      <c r="J13" s="48">
        <f t="shared" si="1"/>
        <v>32.680722891566262</v>
      </c>
      <c r="K13" s="48">
        <v>41.8</v>
      </c>
      <c r="L13" s="48">
        <f t="shared" si="2"/>
        <v>22.356459330143544</v>
      </c>
      <c r="M13" s="45"/>
      <c r="N13" s="48">
        <f t="shared" si="3"/>
        <v>65.162182221709799</v>
      </c>
      <c r="O13" s="45" t="s">
        <v>38</v>
      </c>
      <c r="P13" s="46" t="s">
        <v>382</v>
      </c>
    </row>
    <row r="14" spans="1:17" ht="15.75" customHeight="1" x14ac:dyDescent="0.25">
      <c r="A14" s="46" t="s">
        <v>396</v>
      </c>
      <c r="B14" s="47" t="s">
        <v>397</v>
      </c>
      <c r="C14" s="47" t="s">
        <v>70</v>
      </c>
      <c r="D14" s="47" t="s">
        <v>25</v>
      </c>
      <c r="E14" s="47">
        <v>8</v>
      </c>
      <c r="F14" s="96" t="s">
        <v>508</v>
      </c>
      <c r="G14" s="45">
        <v>7</v>
      </c>
      <c r="H14" s="48">
        <f t="shared" si="0"/>
        <v>5.25</v>
      </c>
      <c r="I14" s="45">
        <v>16.600000000000001</v>
      </c>
      <c r="J14" s="48">
        <f t="shared" si="1"/>
        <v>32.680722891566262</v>
      </c>
      <c r="K14" s="48">
        <v>34.6</v>
      </c>
      <c r="L14" s="48">
        <f t="shared" si="2"/>
        <v>27.008670520231213</v>
      </c>
      <c r="M14" s="45"/>
      <c r="N14" s="48">
        <f t="shared" si="3"/>
        <v>64.939393411797482</v>
      </c>
      <c r="O14" s="45" t="s">
        <v>38</v>
      </c>
      <c r="P14" s="46" t="s">
        <v>375</v>
      </c>
    </row>
    <row r="15" spans="1:17" ht="15.75" customHeight="1" x14ac:dyDescent="0.25">
      <c r="A15" s="46" t="s">
        <v>398</v>
      </c>
      <c r="B15" s="47" t="s">
        <v>399</v>
      </c>
      <c r="C15" s="47" t="s">
        <v>269</v>
      </c>
      <c r="D15" s="47" t="s">
        <v>30</v>
      </c>
      <c r="E15" s="47">
        <v>7</v>
      </c>
      <c r="F15" s="96" t="s">
        <v>508</v>
      </c>
      <c r="G15" s="45">
        <v>12</v>
      </c>
      <c r="H15" s="48">
        <f t="shared" si="0"/>
        <v>9</v>
      </c>
      <c r="I15" s="45">
        <v>16.7</v>
      </c>
      <c r="J15" s="48">
        <f t="shared" si="1"/>
        <v>32.485029940119759</v>
      </c>
      <c r="K15" s="48">
        <v>40.4</v>
      </c>
      <c r="L15" s="48">
        <f t="shared" si="2"/>
        <v>23.131188118811881</v>
      </c>
      <c r="M15" s="45"/>
      <c r="N15" s="48">
        <f t="shared" si="3"/>
        <v>64.616218058931636</v>
      </c>
      <c r="O15" s="45" t="s">
        <v>38</v>
      </c>
      <c r="P15" s="46" t="s">
        <v>400</v>
      </c>
    </row>
    <row r="16" spans="1:17" ht="15.75" customHeight="1" x14ac:dyDescent="0.25">
      <c r="A16" s="46" t="s">
        <v>376</v>
      </c>
      <c r="B16" s="47" t="s">
        <v>401</v>
      </c>
      <c r="C16" s="47" t="s">
        <v>29</v>
      </c>
      <c r="D16" s="47" t="s">
        <v>37</v>
      </c>
      <c r="E16" s="47">
        <v>7</v>
      </c>
      <c r="F16" s="96" t="s">
        <v>508</v>
      </c>
      <c r="G16" s="45">
        <v>12</v>
      </c>
      <c r="H16" s="48">
        <f t="shared" si="0"/>
        <v>9</v>
      </c>
      <c r="I16" s="45">
        <v>16.100000000000001</v>
      </c>
      <c r="J16" s="48">
        <f t="shared" si="1"/>
        <v>33.695652173913039</v>
      </c>
      <c r="K16" s="48">
        <v>44.4</v>
      </c>
      <c r="L16" s="48">
        <f t="shared" si="2"/>
        <v>21.047297297297298</v>
      </c>
      <c r="M16" s="45"/>
      <c r="N16" s="48">
        <f t="shared" si="3"/>
        <v>63.742949471210338</v>
      </c>
      <c r="O16" s="45" t="s">
        <v>38</v>
      </c>
      <c r="P16" s="46" t="s">
        <v>379</v>
      </c>
    </row>
    <row r="17" spans="1:16" ht="15.75" customHeight="1" x14ac:dyDescent="0.25">
      <c r="A17" s="46" t="s">
        <v>402</v>
      </c>
      <c r="B17" s="47" t="s">
        <v>403</v>
      </c>
      <c r="C17" s="47" t="s">
        <v>404</v>
      </c>
      <c r="D17" s="47" t="s">
        <v>274</v>
      </c>
      <c r="E17" s="47">
        <v>7</v>
      </c>
      <c r="F17" s="96" t="s">
        <v>508</v>
      </c>
      <c r="G17" s="45">
        <v>10</v>
      </c>
      <c r="H17" s="48">
        <f t="shared" si="0"/>
        <v>7.5</v>
      </c>
      <c r="I17" s="45">
        <v>17.2</v>
      </c>
      <c r="J17" s="48">
        <f t="shared" si="1"/>
        <v>31.540697674418606</v>
      </c>
      <c r="K17" s="48">
        <v>40.299999999999997</v>
      </c>
      <c r="L17" s="48">
        <f t="shared" si="2"/>
        <v>23.18858560794045</v>
      </c>
      <c r="M17" s="45"/>
      <c r="N17" s="48">
        <f t="shared" si="3"/>
        <v>62.229283282359063</v>
      </c>
      <c r="O17" s="45" t="s">
        <v>38</v>
      </c>
      <c r="P17" s="46" t="s">
        <v>405</v>
      </c>
    </row>
    <row r="19" spans="1:16" ht="15.75" customHeight="1" x14ac:dyDescent="0.25">
      <c r="A19" s="135" t="s">
        <v>1</v>
      </c>
      <c r="B19" s="135" t="s">
        <v>2</v>
      </c>
      <c r="C19" s="135" t="s">
        <v>3</v>
      </c>
      <c r="D19" s="135" t="s">
        <v>4</v>
      </c>
      <c r="E19" s="135" t="s">
        <v>5</v>
      </c>
      <c r="F19" s="134" t="s">
        <v>6</v>
      </c>
      <c r="G19" s="135" t="s">
        <v>7</v>
      </c>
      <c r="H19" s="136"/>
      <c r="I19" s="136"/>
      <c r="J19" s="136"/>
      <c r="K19" s="136"/>
      <c r="L19" s="136"/>
      <c r="M19" s="135" t="s">
        <v>8</v>
      </c>
      <c r="N19" s="135" t="s">
        <v>9</v>
      </c>
      <c r="O19" s="135" t="s">
        <v>10</v>
      </c>
      <c r="P19" s="135" t="s">
        <v>11</v>
      </c>
    </row>
    <row r="20" spans="1:16" ht="15.75" customHeight="1" x14ac:dyDescent="0.25">
      <c r="A20" s="135"/>
      <c r="B20" s="135"/>
      <c r="C20" s="135"/>
      <c r="D20" s="135"/>
      <c r="E20" s="135"/>
      <c r="F20" s="134"/>
      <c r="G20" s="137" t="s">
        <v>12</v>
      </c>
      <c r="H20" s="137"/>
      <c r="I20" s="137" t="s">
        <v>13</v>
      </c>
      <c r="J20" s="137"/>
      <c r="K20" s="137" t="s">
        <v>14</v>
      </c>
      <c r="L20" s="137"/>
      <c r="M20" s="135"/>
      <c r="N20" s="135"/>
      <c r="O20" s="135"/>
      <c r="P20" s="135"/>
    </row>
    <row r="21" spans="1:16" ht="15.75" customHeight="1" x14ac:dyDescent="0.25">
      <c r="A21" s="135"/>
      <c r="B21" s="135"/>
      <c r="C21" s="135"/>
      <c r="D21" s="135"/>
      <c r="E21" s="135"/>
      <c r="F21" s="134"/>
      <c r="G21" s="45" t="s">
        <v>15</v>
      </c>
      <c r="H21" s="45" t="s">
        <v>16</v>
      </c>
      <c r="I21" s="45" t="s">
        <v>15</v>
      </c>
      <c r="J21" s="45" t="s">
        <v>16</v>
      </c>
      <c r="K21" s="45" t="s">
        <v>15</v>
      </c>
      <c r="L21" s="45" t="s">
        <v>16</v>
      </c>
      <c r="M21" s="135"/>
      <c r="N21" s="135"/>
      <c r="O21" s="135"/>
      <c r="P21" s="135"/>
    </row>
    <row r="22" spans="1:16" ht="15.75" customHeight="1" x14ac:dyDescent="0.25">
      <c r="A22" s="46" t="s">
        <v>390</v>
      </c>
      <c r="B22" s="47" t="s">
        <v>406</v>
      </c>
      <c r="C22" s="47" t="s">
        <v>407</v>
      </c>
      <c r="D22" s="47" t="s">
        <v>30</v>
      </c>
      <c r="E22" s="47">
        <v>9</v>
      </c>
      <c r="F22" s="96" t="s">
        <v>570</v>
      </c>
      <c r="G22" s="45">
        <v>26.5</v>
      </c>
      <c r="H22" s="48">
        <f t="shared" ref="H22:H45" si="4">30*G22/60</f>
        <v>13.25</v>
      </c>
      <c r="I22" s="48">
        <v>20.7</v>
      </c>
      <c r="J22" s="48">
        <f t="shared" ref="J22:J45" si="5">35*19.5/I22</f>
        <v>32.971014492753625</v>
      </c>
      <c r="K22" s="48">
        <v>27.6</v>
      </c>
      <c r="L22" s="48">
        <f t="shared" ref="L22:L45" si="6">35*27.6/K22</f>
        <v>35</v>
      </c>
      <c r="M22" s="45"/>
      <c r="N22" s="48">
        <f t="shared" ref="N22:N45" si="7">H22+J22+L22+M22</f>
        <v>81.221014492753625</v>
      </c>
      <c r="O22" s="45" t="s">
        <v>21</v>
      </c>
      <c r="P22" s="51" t="s">
        <v>392</v>
      </c>
    </row>
    <row r="23" spans="1:16" ht="15.75" customHeight="1" x14ac:dyDescent="0.25">
      <c r="A23" s="46" t="s">
        <v>372</v>
      </c>
      <c r="B23" s="47" t="s">
        <v>408</v>
      </c>
      <c r="C23" s="47" t="s">
        <v>70</v>
      </c>
      <c r="D23" s="47" t="s">
        <v>37</v>
      </c>
      <c r="E23" s="47">
        <v>11</v>
      </c>
      <c r="F23" s="96" t="s">
        <v>570</v>
      </c>
      <c r="G23" s="45">
        <v>26.5</v>
      </c>
      <c r="H23" s="48">
        <f t="shared" si="4"/>
        <v>13.25</v>
      </c>
      <c r="I23" s="48">
        <v>19.899999999999999</v>
      </c>
      <c r="J23" s="48">
        <f t="shared" si="5"/>
        <v>34.296482412060307</v>
      </c>
      <c r="K23" s="48">
        <v>31.8</v>
      </c>
      <c r="L23" s="48">
        <f t="shared" si="6"/>
        <v>30.377358490566039</v>
      </c>
      <c r="M23" s="45"/>
      <c r="N23" s="48">
        <f t="shared" si="7"/>
        <v>77.923840902626353</v>
      </c>
      <c r="O23" s="45" t="s">
        <v>21</v>
      </c>
      <c r="P23" s="51" t="s">
        <v>409</v>
      </c>
    </row>
    <row r="24" spans="1:16" ht="15.75" customHeight="1" x14ac:dyDescent="0.25">
      <c r="A24" s="46" t="s">
        <v>387</v>
      </c>
      <c r="B24" s="47" t="s">
        <v>410</v>
      </c>
      <c r="C24" s="47" t="s">
        <v>70</v>
      </c>
      <c r="D24" s="47" t="s">
        <v>102</v>
      </c>
      <c r="E24" s="47">
        <v>11</v>
      </c>
      <c r="F24" s="96" t="s">
        <v>570</v>
      </c>
      <c r="G24" s="49">
        <v>37</v>
      </c>
      <c r="H24" s="48">
        <f t="shared" si="4"/>
        <v>18.5</v>
      </c>
      <c r="I24" s="50">
        <v>19.8</v>
      </c>
      <c r="J24" s="48">
        <f t="shared" si="5"/>
        <v>34.469696969696969</v>
      </c>
      <c r="K24" s="50">
        <v>43.8</v>
      </c>
      <c r="L24" s="48">
        <f t="shared" si="6"/>
        <v>22.054794520547947</v>
      </c>
      <c r="M24" s="49"/>
      <c r="N24" s="48">
        <f t="shared" si="7"/>
        <v>75.024491490244912</v>
      </c>
      <c r="O24" s="45" t="s">
        <v>26</v>
      </c>
      <c r="P24" s="46" t="s">
        <v>389</v>
      </c>
    </row>
    <row r="25" spans="1:16" ht="15.75" customHeight="1" x14ac:dyDescent="0.25">
      <c r="A25" s="46" t="s">
        <v>411</v>
      </c>
      <c r="B25" s="47" t="s">
        <v>412</v>
      </c>
      <c r="C25" s="47" t="s">
        <v>239</v>
      </c>
      <c r="D25" s="47" t="s">
        <v>413</v>
      </c>
      <c r="E25" s="47">
        <v>11</v>
      </c>
      <c r="F25" s="96" t="s">
        <v>570</v>
      </c>
      <c r="G25" s="45">
        <v>37.5</v>
      </c>
      <c r="H25" s="48">
        <f t="shared" si="4"/>
        <v>18.75</v>
      </c>
      <c r="I25" s="48">
        <v>20.6</v>
      </c>
      <c r="J25" s="48">
        <f t="shared" si="5"/>
        <v>33.131067961165044</v>
      </c>
      <c r="K25" s="48">
        <v>44.9</v>
      </c>
      <c r="L25" s="48">
        <f t="shared" si="6"/>
        <v>21.514476614699333</v>
      </c>
      <c r="M25" s="45"/>
      <c r="N25" s="48">
        <f t="shared" si="7"/>
        <v>73.395544575864378</v>
      </c>
      <c r="O25" s="45" t="s">
        <v>26</v>
      </c>
      <c r="P25" s="51" t="s">
        <v>414</v>
      </c>
    </row>
    <row r="26" spans="1:16" ht="15.75" customHeight="1" x14ac:dyDescent="0.25">
      <c r="A26" s="46" t="s">
        <v>390</v>
      </c>
      <c r="B26" s="47" t="s">
        <v>415</v>
      </c>
      <c r="C26" s="47" t="s">
        <v>33</v>
      </c>
      <c r="D26" s="47" t="s">
        <v>416</v>
      </c>
      <c r="E26" s="47">
        <v>10</v>
      </c>
      <c r="F26" s="96" t="s">
        <v>570</v>
      </c>
      <c r="G26" s="45">
        <v>28.5</v>
      </c>
      <c r="H26" s="48">
        <f t="shared" si="4"/>
        <v>14.25</v>
      </c>
      <c r="I26" s="48">
        <v>19.899999999999999</v>
      </c>
      <c r="J26" s="48">
        <f t="shared" si="5"/>
        <v>34.296482412060307</v>
      </c>
      <c r="K26" s="48">
        <v>38.9</v>
      </c>
      <c r="L26" s="48">
        <f t="shared" si="6"/>
        <v>24.832904884318769</v>
      </c>
      <c r="M26" s="45"/>
      <c r="N26" s="48">
        <f t="shared" si="7"/>
        <v>73.379387296379079</v>
      </c>
      <c r="O26" s="45" t="s">
        <v>26</v>
      </c>
      <c r="P26" s="51" t="s">
        <v>417</v>
      </c>
    </row>
    <row r="27" spans="1:16" ht="15.75" customHeight="1" x14ac:dyDescent="0.25">
      <c r="A27" s="46" t="s">
        <v>418</v>
      </c>
      <c r="B27" s="47" t="s">
        <v>419</v>
      </c>
      <c r="C27" s="47" t="s">
        <v>93</v>
      </c>
      <c r="D27" s="47" t="s">
        <v>71</v>
      </c>
      <c r="E27" s="47">
        <v>10</v>
      </c>
      <c r="F27" s="96" t="s">
        <v>570</v>
      </c>
      <c r="G27" s="45">
        <v>37</v>
      </c>
      <c r="H27" s="48">
        <f t="shared" si="4"/>
        <v>18.5</v>
      </c>
      <c r="I27" s="48">
        <v>20.6</v>
      </c>
      <c r="J27" s="48">
        <f t="shared" si="5"/>
        <v>33.131067961165044</v>
      </c>
      <c r="K27" s="48">
        <v>44.5</v>
      </c>
      <c r="L27" s="48">
        <f t="shared" si="6"/>
        <v>21.707865168539325</v>
      </c>
      <c r="M27" s="45"/>
      <c r="N27" s="48">
        <f t="shared" si="7"/>
        <v>73.338933129704373</v>
      </c>
      <c r="O27" s="45" t="s">
        <v>26</v>
      </c>
      <c r="P27" s="51" t="s">
        <v>420</v>
      </c>
    </row>
    <row r="28" spans="1:16" ht="15.75" customHeight="1" x14ac:dyDescent="0.25">
      <c r="A28" s="46" t="s">
        <v>390</v>
      </c>
      <c r="B28" s="52" t="s">
        <v>421</v>
      </c>
      <c r="C28" s="52" t="s">
        <v>57</v>
      </c>
      <c r="D28" s="52" t="s">
        <v>246</v>
      </c>
      <c r="E28" s="47">
        <v>9</v>
      </c>
      <c r="F28" s="96" t="s">
        <v>570</v>
      </c>
      <c r="G28" s="49">
        <v>22.5</v>
      </c>
      <c r="H28" s="48">
        <f t="shared" si="4"/>
        <v>11.25</v>
      </c>
      <c r="I28" s="50">
        <v>20.8</v>
      </c>
      <c r="J28" s="48">
        <f t="shared" si="5"/>
        <v>32.8125</v>
      </c>
      <c r="K28" s="50">
        <v>35.200000000000003</v>
      </c>
      <c r="L28" s="48">
        <f t="shared" si="6"/>
        <v>27.443181818181817</v>
      </c>
      <c r="M28" s="49"/>
      <c r="N28" s="48">
        <f t="shared" si="7"/>
        <v>71.505681818181813</v>
      </c>
      <c r="O28" s="45" t="s">
        <v>26</v>
      </c>
      <c r="P28" s="51" t="s">
        <v>392</v>
      </c>
    </row>
    <row r="29" spans="1:16" ht="15.75" customHeight="1" x14ac:dyDescent="0.25">
      <c r="A29" s="46" t="s">
        <v>390</v>
      </c>
      <c r="B29" s="47" t="s">
        <v>422</v>
      </c>
      <c r="C29" s="47" t="s">
        <v>423</v>
      </c>
      <c r="D29" s="47" t="s">
        <v>58</v>
      </c>
      <c r="E29" s="47">
        <v>9</v>
      </c>
      <c r="F29" s="96" t="s">
        <v>570</v>
      </c>
      <c r="G29" s="49">
        <v>14.5</v>
      </c>
      <c r="H29" s="48">
        <f t="shared" si="4"/>
        <v>7.25</v>
      </c>
      <c r="I29" s="50">
        <v>19.5</v>
      </c>
      <c r="J29" s="48">
        <f t="shared" si="5"/>
        <v>35</v>
      </c>
      <c r="K29" s="50">
        <v>33.299999999999997</v>
      </c>
      <c r="L29" s="48">
        <f t="shared" si="6"/>
        <v>29.009009009009013</v>
      </c>
      <c r="M29" s="49"/>
      <c r="N29" s="48">
        <f t="shared" si="7"/>
        <v>71.25900900900902</v>
      </c>
      <c r="O29" s="45" t="s">
        <v>38</v>
      </c>
      <c r="P29" s="51" t="s">
        <v>392</v>
      </c>
    </row>
    <row r="30" spans="1:16" ht="15.75" customHeight="1" x14ac:dyDescent="0.25">
      <c r="A30" s="46" t="s">
        <v>372</v>
      </c>
      <c r="B30" s="47" t="s">
        <v>424</v>
      </c>
      <c r="C30" s="47" t="s">
        <v>281</v>
      </c>
      <c r="D30" s="47" t="s">
        <v>45</v>
      </c>
      <c r="E30" s="47">
        <v>9</v>
      </c>
      <c r="F30" s="96" t="s">
        <v>570</v>
      </c>
      <c r="G30" s="45">
        <v>24.5</v>
      </c>
      <c r="H30" s="48">
        <f t="shared" si="4"/>
        <v>12.25</v>
      </c>
      <c r="I30" s="48">
        <v>21.5</v>
      </c>
      <c r="J30" s="48">
        <f t="shared" si="5"/>
        <v>31.744186046511629</v>
      </c>
      <c r="K30" s="48">
        <v>36.9</v>
      </c>
      <c r="L30" s="48">
        <f t="shared" si="6"/>
        <v>26.178861788617887</v>
      </c>
      <c r="M30" s="45"/>
      <c r="N30" s="48">
        <f t="shared" si="7"/>
        <v>70.173047835129523</v>
      </c>
      <c r="O30" s="45" t="s">
        <v>38</v>
      </c>
      <c r="P30" s="46" t="s">
        <v>409</v>
      </c>
    </row>
    <row r="31" spans="1:16" ht="15.75" customHeight="1" x14ac:dyDescent="0.25">
      <c r="A31" s="46" t="s">
        <v>376</v>
      </c>
      <c r="B31" s="47" t="s">
        <v>425</v>
      </c>
      <c r="C31" s="47" t="s">
        <v>426</v>
      </c>
      <c r="D31" s="47" t="s">
        <v>85</v>
      </c>
      <c r="E31" s="47">
        <v>11</v>
      </c>
      <c r="F31" s="96" t="s">
        <v>570</v>
      </c>
      <c r="G31" s="45">
        <v>26.5</v>
      </c>
      <c r="H31" s="48">
        <f t="shared" si="4"/>
        <v>13.25</v>
      </c>
      <c r="I31" s="48">
        <v>20.6</v>
      </c>
      <c r="J31" s="48">
        <f t="shared" si="5"/>
        <v>33.131067961165044</v>
      </c>
      <c r="K31" s="48">
        <v>43.8</v>
      </c>
      <c r="L31" s="48">
        <f t="shared" si="6"/>
        <v>22.054794520547947</v>
      </c>
      <c r="M31" s="45"/>
      <c r="N31" s="48">
        <f t="shared" si="7"/>
        <v>68.435862481712988</v>
      </c>
      <c r="O31" s="45" t="s">
        <v>38</v>
      </c>
      <c r="P31" s="46" t="s">
        <v>386</v>
      </c>
    </row>
    <row r="32" spans="1:16" ht="15.75" customHeight="1" x14ac:dyDescent="0.25">
      <c r="A32" s="46" t="s">
        <v>369</v>
      </c>
      <c r="B32" s="47" t="s">
        <v>427</v>
      </c>
      <c r="C32" s="47" t="s">
        <v>428</v>
      </c>
      <c r="D32" s="47" t="s">
        <v>37</v>
      </c>
      <c r="E32" s="47">
        <v>11</v>
      </c>
      <c r="F32" s="96" t="s">
        <v>570</v>
      </c>
      <c r="G32" s="45">
        <v>24</v>
      </c>
      <c r="H32" s="48">
        <f t="shared" si="4"/>
        <v>12</v>
      </c>
      <c r="I32" s="48">
        <v>22.3</v>
      </c>
      <c r="J32" s="48">
        <f t="shared" si="5"/>
        <v>30.605381165919283</v>
      </c>
      <c r="K32" s="48">
        <v>37.4</v>
      </c>
      <c r="L32" s="48">
        <f t="shared" si="6"/>
        <v>25.828877005347593</v>
      </c>
      <c r="M32" s="45"/>
      <c r="N32" s="48">
        <f t="shared" si="7"/>
        <v>68.434258171266876</v>
      </c>
      <c r="O32" s="45" t="s">
        <v>38</v>
      </c>
      <c r="P32" s="46" t="s">
        <v>429</v>
      </c>
    </row>
    <row r="33" spans="1:16" ht="15.75" customHeight="1" x14ac:dyDescent="0.25">
      <c r="A33" s="46" t="s">
        <v>398</v>
      </c>
      <c r="B33" s="47" t="s">
        <v>430</v>
      </c>
      <c r="C33" s="47" t="s">
        <v>44</v>
      </c>
      <c r="D33" s="47" t="s">
        <v>76</v>
      </c>
      <c r="E33" s="47">
        <v>11</v>
      </c>
      <c r="F33" s="96" t="s">
        <v>570</v>
      </c>
      <c r="G33" s="45">
        <v>27</v>
      </c>
      <c r="H33" s="48">
        <f t="shared" si="4"/>
        <v>13.5</v>
      </c>
      <c r="I33" s="48">
        <v>20.5</v>
      </c>
      <c r="J33" s="48">
        <f t="shared" si="5"/>
        <v>33.292682926829265</v>
      </c>
      <c r="K33" s="48">
        <v>44.9</v>
      </c>
      <c r="L33" s="48">
        <f t="shared" si="6"/>
        <v>21.514476614699333</v>
      </c>
      <c r="M33" s="45"/>
      <c r="N33" s="48">
        <f t="shared" si="7"/>
        <v>68.307159541528591</v>
      </c>
      <c r="O33" s="45" t="s">
        <v>38</v>
      </c>
      <c r="P33" s="46" t="s">
        <v>431</v>
      </c>
    </row>
    <row r="34" spans="1:16" ht="15.75" customHeight="1" x14ac:dyDescent="0.25">
      <c r="A34" s="46" t="s">
        <v>390</v>
      </c>
      <c r="B34" s="47" t="s">
        <v>432</v>
      </c>
      <c r="C34" s="47" t="s">
        <v>53</v>
      </c>
      <c r="D34" s="47" t="s">
        <v>37</v>
      </c>
      <c r="E34" s="47">
        <v>10</v>
      </c>
      <c r="F34" s="96" t="s">
        <v>570</v>
      </c>
      <c r="G34" s="49">
        <v>21</v>
      </c>
      <c r="H34" s="48">
        <f t="shared" si="4"/>
        <v>10.5</v>
      </c>
      <c r="I34" s="50">
        <v>20</v>
      </c>
      <c r="J34" s="48">
        <f t="shared" si="5"/>
        <v>34.125</v>
      </c>
      <c r="K34" s="50">
        <v>42.4</v>
      </c>
      <c r="L34" s="48">
        <f t="shared" si="6"/>
        <v>22.783018867924529</v>
      </c>
      <c r="M34" s="49"/>
      <c r="N34" s="48">
        <f t="shared" si="7"/>
        <v>67.408018867924525</v>
      </c>
      <c r="O34" s="45" t="s">
        <v>38</v>
      </c>
      <c r="P34" s="51" t="s">
        <v>417</v>
      </c>
    </row>
    <row r="35" spans="1:16" ht="15.75" customHeight="1" x14ac:dyDescent="0.25">
      <c r="A35" s="46" t="s">
        <v>418</v>
      </c>
      <c r="B35" s="47" t="s">
        <v>433</v>
      </c>
      <c r="C35" s="47" t="s">
        <v>29</v>
      </c>
      <c r="D35" s="47" t="s">
        <v>37</v>
      </c>
      <c r="E35" s="47">
        <v>10</v>
      </c>
      <c r="F35" s="96" t="s">
        <v>570</v>
      </c>
      <c r="G35" s="45">
        <v>24</v>
      </c>
      <c r="H35" s="48">
        <f t="shared" si="4"/>
        <v>12</v>
      </c>
      <c r="I35" s="48">
        <v>21.4</v>
      </c>
      <c r="J35" s="48">
        <f t="shared" si="5"/>
        <v>31.892523364485985</v>
      </c>
      <c r="K35" s="48">
        <v>42.6</v>
      </c>
      <c r="L35" s="48">
        <f t="shared" si="6"/>
        <v>22.676056338028168</v>
      </c>
      <c r="M35" s="45"/>
      <c r="N35" s="48">
        <f t="shared" si="7"/>
        <v>66.568579702514143</v>
      </c>
      <c r="O35" s="45" t="s">
        <v>38</v>
      </c>
      <c r="P35" s="51" t="s">
        <v>420</v>
      </c>
    </row>
    <row r="36" spans="1:16" ht="15.75" customHeight="1" x14ac:dyDescent="0.25">
      <c r="A36" s="46" t="s">
        <v>434</v>
      </c>
      <c r="B36" s="47" t="s">
        <v>112</v>
      </c>
      <c r="C36" s="47" t="s">
        <v>113</v>
      </c>
      <c r="D36" s="47" t="s">
        <v>203</v>
      </c>
      <c r="E36" s="47">
        <v>11</v>
      </c>
      <c r="F36" s="96" t="s">
        <v>570</v>
      </c>
      <c r="G36" s="45">
        <v>30.5</v>
      </c>
      <c r="H36" s="48">
        <f t="shared" si="4"/>
        <v>15.25</v>
      </c>
      <c r="I36" s="48">
        <v>21.4</v>
      </c>
      <c r="J36" s="48">
        <f t="shared" si="5"/>
        <v>31.892523364485985</v>
      </c>
      <c r="K36" s="48">
        <v>49.8</v>
      </c>
      <c r="L36" s="48">
        <f t="shared" si="6"/>
        <v>19.397590361445783</v>
      </c>
      <c r="M36" s="45"/>
      <c r="N36" s="48">
        <f t="shared" si="7"/>
        <v>66.540113725931761</v>
      </c>
      <c r="O36" s="45" t="s">
        <v>38</v>
      </c>
      <c r="P36" s="46" t="s">
        <v>435</v>
      </c>
    </row>
    <row r="37" spans="1:16" ht="15.75" customHeight="1" x14ac:dyDescent="0.25">
      <c r="A37" s="46" t="s">
        <v>387</v>
      </c>
      <c r="B37" s="47" t="s">
        <v>436</v>
      </c>
      <c r="C37" s="47" t="s">
        <v>70</v>
      </c>
      <c r="D37" s="47" t="s">
        <v>111</v>
      </c>
      <c r="E37" s="47">
        <v>10</v>
      </c>
      <c r="F37" s="96" t="s">
        <v>570</v>
      </c>
      <c r="G37" s="45">
        <v>21</v>
      </c>
      <c r="H37" s="48">
        <f t="shared" si="4"/>
        <v>10.5</v>
      </c>
      <c r="I37" s="48">
        <v>20.6</v>
      </c>
      <c r="J37" s="48">
        <f t="shared" si="5"/>
        <v>33.131067961165044</v>
      </c>
      <c r="K37" s="48">
        <v>43.6</v>
      </c>
      <c r="L37" s="48">
        <f t="shared" si="6"/>
        <v>22.155963302752294</v>
      </c>
      <c r="M37" s="45"/>
      <c r="N37" s="48">
        <f t="shared" si="7"/>
        <v>65.787031263917342</v>
      </c>
      <c r="O37" s="45" t="s">
        <v>38</v>
      </c>
      <c r="P37" s="46" t="s">
        <v>389</v>
      </c>
    </row>
    <row r="38" spans="1:16" ht="15.75" customHeight="1" x14ac:dyDescent="0.25">
      <c r="A38" s="46" t="s">
        <v>398</v>
      </c>
      <c r="B38" s="47" t="s">
        <v>437</v>
      </c>
      <c r="C38" s="47" t="s">
        <v>438</v>
      </c>
      <c r="D38" s="47" t="s">
        <v>58</v>
      </c>
      <c r="E38" s="47">
        <v>9</v>
      </c>
      <c r="F38" s="96" t="s">
        <v>570</v>
      </c>
      <c r="G38" s="45">
        <v>23</v>
      </c>
      <c r="H38" s="48">
        <f t="shared" si="4"/>
        <v>11.5</v>
      </c>
      <c r="I38" s="48">
        <v>21.3</v>
      </c>
      <c r="J38" s="48">
        <f t="shared" si="5"/>
        <v>32.04225352112676</v>
      </c>
      <c r="K38" s="48">
        <v>44.8</v>
      </c>
      <c r="L38" s="48">
        <f t="shared" si="6"/>
        <v>21.5625</v>
      </c>
      <c r="M38" s="45"/>
      <c r="N38" s="48">
        <f t="shared" si="7"/>
        <v>65.104753521126753</v>
      </c>
      <c r="O38" s="45" t="s">
        <v>38</v>
      </c>
      <c r="P38" s="46" t="s">
        <v>431</v>
      </c>
    </row>
    <row r="39" spans="1:16" ht="15.75" customHeight="1" x14ac:dyDescent="0.25">
      <c r="A39" s="46" t="s">
        <v>380</v>
      </c>
      <c r="B39" s="47" t="s">
        <v>439</v>
      </c>
      <c r="C39" s="47" t="s">
        <v>440</v>
      </c>
      <c r="D39" s="47" t="s">
        <v>441</v>
      </c>
      <c r="E39" s="47">
        <v>11</v>
      </c>
      <c r="F39" s="96" t="s">
        <v>570</v>
      </c>
      <c r="G39" s="45">
        <v>24.5</v>
      </c>
      <c r="H39" s="48">
        <f t="shared" si="4"/>
        <v>12.25</v>
      </c>
      <c r="I39" s="48">
        <v>21.4</v>
      </c>
      <c r="J39" s="48">
        <f t="shared" si="5"/>
        <v>31.892523364485985</v>
      </c>
      <c r="K39" s="48">
        <v>49.6</v>
      </c>
      <c r="L39" s="48">
        <f t="shared" si="6"/>
        <v>19.475806451612904</v>
      </c>
      <c r="M39" s="45"/>
      <c r="N39" s="48">
        <f t="shared" si="7"/>
        <v>63.618329816098885</v>
      </c>
      <c r="O39" s="45" t="s">
        <v>38</v>
      </c>
      <c r="P39" s="46" t="s">
        <v>405</v>
      </c>
    </row>
    <row r="40" spans="1:16" ht="15.75" customHeight="1" x14ac:dyDescent="0.25">
      <c r="A40" s="46" t="s">
        <v>418</v>
      </c>
      <c r="B40" s="47" t="s">
        <v>442</v>
      </c>
      <c r="C40" s="47" t="s">
        <v>57</v>
      </c>
      <c r="D40" s="47" t="s">
        <v>85</v>
      </c>
      <c r="E40" s="47">
        <v>11</v>
      </c>
      <c r="F40" s="96" t="s">
        <v>570</v>
      </c>
      <c r="G40" s="45">
        <v>19</v>
      </c>
      <c r="H40" s="48">
        <f t="shared" si="4"/>
        <v>9.5</v>
      </c>
      <c r="I40" s="48">
        <v>22.4</v>
      </c>
      <c r="J40" s="48">
        <f t="shared" si="5"/>
        <v>30.468750000000004</v>
      </c>
      <c r="K40" s="48">
        <v>49.7</v>
      </c>
      <c r="L40" s="48">
        <f t="shared" si="6"/>
        <v>19.436619718309856</v>
      </c>
      <c r="M40" s="45"/>
      <c r="N40" s="48">
        <f t="shared" si="7"/>
        <v>59.405369718309856</v>
      </c>
      <c r="O40" s="45" t="s">
        <v>38</v>
      </c>
      <c r="P40" s="51" t="s">
        <v>420</v>
      </c>
    </row>
    <row r="41" spans="1:16" ht="15.75" customHeight="1" x14ac:dyDescent="0.25">
      <c r="A41" s="46" t="s">
        <v>387</v>
      </c>
      <c r="B41" s="47" t="s">
        <v>443</v>
      </c>
      <c r="C41" s="47" t="s">
        <v>93</v>
      </c>
      <c r="D41" s="47" t="s">
        <v>25</v>
      </c>
      <c r="E41" s="47">
        <v>11</v>
      </c>
      <c r="F41" s="96" t="s">
        <v>570</v>
      </c>
      <c r="G41" s="45">
        <v>19.5</v>
      </c>
      <c r="H41" s="48">
        <f t="shared" si="4"/>
        <v>9.75</v>
      </c>
      <c r="I41" s="48">
        <v>21.6</v>
      </c>
      <c r="J41" s="48">
        <f t="shared" si="5"/>
        <v>31.597222222222221</v>
      </c>
      <c r="K41" s="48">
        <v>54.8</v>
      </c>
      <c r="L41" s="48">
        <f t="shared" si="6"/>
        <v>17.627737226277372</v>
      </c>
      <c r="M41" s="45"/>
      <c r="N41" s="48">
        <f t="shared" si="7"/>
        <v>58.97495944849959</v>
      </c>
      <c r="O41" s="45" t="s">
        <v>38</v>
      </c>
      <c r="P41" s="46" t="s">
        <v>389</v>
      </c>
    </row>
    <row r="42" spans="1:16" ht="15.75" customHeight="1" x14ac:dyDescent="0.25">
      <c r="A42" s="46" t="s">
        <v>444</v>
      </c>
      <c r="B42" s="47" t="s">
        <v>445</v>
      </c>
      <c r="C42" s="47" t="s">
        <v>53</v>
      </c>
      <c r="D42" s="47" t="s">
        <v>37</v>
      </c>
      <c r="E42" s="47">
        <v>9</v>
      </c>
      <c r="F42" s="96" t="s">
        <v>570</v>
      </c>
      <c r="G42" s="49">
        <v>20.5</v>
      </c>
      <c r="H42" s="48">
        <f t="shared" si="4"/>
        <v>10.25</v>
      </c>
      <c r="I42" s="50">
        <v>21.5</v>
      </c>
      <c r="J42" s="48">
        <f t="shared" si="5"/>
        <v>31.744186046511629</v>
      </c>
      <c r="K42" s="50">
        <v>60</v>
      </c>
      <c r="L42" s="48">
        <f t="shared" si="6"/>
        <v>16.100000000000001</v>
      </c>
      <c r="M42" s="49"/>
      <c r="N42" s="48">
        <f t="shared" si="7"/>
        <v>58.094186046511631</v>
      </c>
      <c r="O42" s="45" t="s">
        <v>38</v>
      </c>
      <c r="P42" s="53" t="s">
        <v>446</v>
      </c>
    </row>
    <row r="43" spans="1:16" ht="15.75" customHeight="1" x14ac:dyDescent="0.25">
      <c r="A43" s="46" t="s">
        <v>380</v>
      </c>
      <c r="B43" s="47" t="s">
        <v>447</v>
      </c>
      <c r="C43" s="47" t="s">
        <v>448</v>
      </c>
      <c r="D43" s="47" t="s">
        <v>58</v>
      </c>
      <c r="E43" s="47">
        <v>10</v>
      </c>
      <c r="F43" s="96" t="s">
        <v>570</v>
      </c>
      <c r="G43" s="49">
        <v>19</v>
      </c>
      <c r="H43" s="48">
        <f t="shared" si="4"/>
        <v>9.5</v>
      </c>
      <c r="I43" s="50">
        <v>22.5</v>
      </c>
      <c r="J43" s="48">
        <f t="shared" si="5"/>
        <v>30.333333333333332</v>
      </c>
      <c r="K43" s="50">
        <v>57.6</v>
      </c>
      <c r="L43" s="48">
        <f t="shared" si="6"/>
        <v>16.770833333333332</v>
      </c>
      <c r="M43" s="49"/>
      <c r="N43" s="48">
        <f t="shared" si="7"/>
        <v>56.604166666666657</v>
      </c>
      <c r="O43" s="45" t="s">
        <v>38</v>
      </c>
      <c r="P43" s="46" t="s">
        <v>382</v>
      </c>
    </row>
    <row r="44" spans="1:16" ht="15.75" customHeight="1" x14ac:dyDescent="0.25">
      <c r="A44" s="46" t="s">
        <v>444</v>
      </c>
      <c r="B44" s="47" t="s">
        <v>449</v>
      </c>
      <c r="C44" s="47" t="s">
        <v>53</v>
      </c>
      <c r="D44" s="47" t="s">
        <v>85</v>
      </c>
      <c r="E44" s="47">
        <v>10</v>
      </c>
      <c r="F44" s="96" t="s">
        <v>570</v>
      </c>
      <c r="G44" s="49">
        <v>19.5</v>
      </c>
      <c r="H44" s="48">
        <f t="shared" si="4"/>
        <v>9.75</v>
      </c>
      <c r="I44" s="50">
        <v>23.4</v>
      </c>
      <c r="J44" s="48">
        <f t="shared" si="5"/>
        <v>29.166666666666668</v>
      </c>
      <c r="K44" s="50">
        <v>60</v>
      </c>
      <c r="L44" s="48">
        <f t="shared" si="6"/>
        <v>16.100000000000001</v>
      </c>
      <c r="M44" s="49"/>
      <c r="N44" s="48">
        <f t="shared" si="7"/>
        <v>55.016666666666673</v>
      </c>
      <c r="O44" s="45" t="s">
        <v>38</v>
      </c>
      <c r="P44" s="53" t="s">
        <v>450</v>
      </c>
    </row>
    <row r="45" spans="1:16" ht="15.75" customHeight="1" x14ac:dyDescent="0.25">
      <c r="A45" s="46" t="s">
        <v>398</v>
      </c>
      <c r="B45" s="47" t="s">
        <v>451</v>
      </c>
      <c r="C45" s="47" t="s">
        <v>53</v>
      </c>
      <c r="D45" s="47" t="s">
        <v>102</v>
      </c>
      <c r="E45" s="47">
        <v>9</v>
      </c>
      <c r="F45" s="96" t="s">
        <v>570</v>
      </c>
      <c r="G45" s="45">
        <v>12.5</v>
      </c>
      <c r="H45" s="48">
        <f t="shared" si="4"/>
        <v>6.25</v>
      </c>
      <c r="I45" s="48">
        <v>22</v>
      </c>
      <c r="J45" s="48">
        <f t="shared" si="5"/>
        <v>31.022727272727273</v>
      </c>
      <c r="K45" s="48">
        <v>54.6</v>
      </c>
      <c r="L45" s="48">
        <f t="shared" si="6"/>
        <v>17.692307692307693</v>
      </c>
      <c r="M45" s="45"/>
      <c r="N45" s="48">
        <f t="shared" si="7"/>
        <v>54.965034965034967</v>
      </c>
      <c r="O45" s="45" t="s">
        <v>38</v>
      </c>
      <c r="P45" s="46" t="s">
        <v>431</v>
      </c>
    </row>
  </sheetData>
  <mergeCells count="29"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A19:A21"/>
    <mergeCell ref="B19:B21"/>
    <mergeCell ref="C19:C21"/>
    <mergeCell ref="D19:D21"/>
    <mergeCell ref="E19:E21"/>
    <mergeCell ref="P19:P21"/>
    <mergeCell ref="G20:H20"/>
    <mergeCell ref="I20:J20"/>
    <mergeCell ref="K20:L20"/>
    <mergeCell ref="O2:O4"/>
    <mergeCell ref="P2:P4"/>
    <mergeCell ref="G3:H3"/>
    <mergeCell ref="I3:J3"/>
    <mergeCell ref="K3:L3"/>
    <mergeCell ref="F19:F21"/>
    <mergeCell ref="G19:L19"/>
    <mergeCell ref="M19:M21"/>
    <mergeCell ref="N19:N21"/>
    <mergeCell ref="O19:O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B1" workbookViewId="0">
      <selection activeCell="Q2" sqref="Q1:Q1048576"/>
    </sheetView>
  </sheetViews>
  <sheetFormatPr defaultRowHeight="15" x14ac:dyDescent="0.25"/>
  <cols>
    <col min="1" max="1" width="19.28515625" customWidth="1"/>
    <col min="6" max="6" width="9.140625" style="97"/>
    <col min="16" max="16" width="32.140625" customWidth="1"/>
  </cols>
  <sheetData>
    <row r="1" spans="1:17" ht="15.75" customHeigh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5.75" customHeight="1" x14ac:dyDescent="0.25">
      <c r="A2" s="138" t="s">
        <v>1</v>
      </c>
      <c r="B2" s="138" t="s">
        <v>2</v>
      </c>
      <c r="C2" s="138" t="s">
        <v>3</v>
      </c>
      <c r="D2" s="138" t="s">
        <v>4</v>
      </c>
      <c r="E2" s="138" t="s">
        <v>5</v>
      </c>
      <c r="F2" s="145" t="s">
        <v>6</v>
      </c>
      <c r="G2" s="135" t="s">
        <v>7</v>
      </c>
      <c r="H2" s="136"/>
      <c r="I2" s="136"/>
      <c r="J2" s="136"/>
      <c r="K2" s="136"/>
      <c r="L2" s="136"/>
      <c r="M2" s="138" t="s">
        <v>8</v>
      </c>
      <c r="N2" s="138" t="s">
        <v>9</v>
      </c>
      <c r="O2" s="138" t="s">
        <v>10</v>
      </c>
      <c r="P2" s="138" t="s">
        <v>11</v>
      </c>
      <c r="Q2" s="54"/>
    </row>
    <row r="3" spans="1:17" ht="15.75" customHeight="1" x14ac:dyDescent="0.25">
      <c r="A3" s="139"/>
      <c r="B3" s="139"/>
      <c r="C3" s="139"/>
      <c r="D3" s="139"/>
      <c r="E3" s="139"/>
      <c r="F3" s="146"/>
      <c r="G3" s="141" t="s">
        <v>12</v>
      </c>
      <c r="H3" s="142"/>
      <c r="I3" s="141" t="s">
        <v>13</v>
      </c>
      <c r="J3" s="142"/>
      <c r="K3" s="141" t="s">
        <v>14</v>
      </c>
      <c r="L3" s="142"/>
      <c r="M3" s="139"/>
      <c r="N3" s="139"/>
      <c r="O3" s="139"/>
      <c r="P3" s="139"/>
      <c r="Q3" s="54"/>
    </row>
    <row r="4" spans="1:17" ht="15.75" customHeight="1" x14ac:dyDescent="0.25">
      <c r="A4" s="140"/>
      <c r="B4" s="140"/>
      <c r="C4" s="140"/>
      <c r="D4" s="140"/>
      <c r="E4" s="140"/>
      <c r="F4" s="147"/>
      <c r="G4" s="45" t="s">
        <v>15</v>
      </c>
      <c r="H4" s="45" t="s">
        <v>16</v>
      </c>
      <c r="I4" s="45" t="s">
        <v>15</v>
      </c>
      <c r="J4" s="45" t="s">
        <v>16</v>
      </c>
      <c r="K4" s="45" t="s">
        <v>15</v>
      </c>
      <c r="L4" s="45" t="s">
        <v>16</v>
      </c>
      <c r="M4" s="140"/>
      <c r="N4" s="140"/>
      <c r="O4" s="140"/>
      <c r="P4" s="140"/>
      <c r="Q4" s="54"/>
    </row>
    <row r="5" spans="1:17" ht="15.75" customHeight="1" x14ac:dyDescent="0.25">
      <c r="A5" s="46" t="s">
        <v>372</v>
      </c>
      <c r="B5" s="47" t="s">
        <v>452</v>
      </c>
      <c r="C5" s="47" t="s">
        <v>453</v>
      </c>
      <c r="D5" s="47" t="s">
        <v>454</v>
      </c>
      <c r="E5" s="47">
        <v>8</v>
      </c>
      <c r="F5" s="96" t="s">
        <v>508</v>
      </c>
      <c r="G5" s="45">
        <v>17.5</v>
      </c>
      <c r="H5" s="48">
        <f t="shared" ref="H5:H15" si="0">30*G5/40</f>
        <v>13.125</v>
      </c>
      <c r="I5" s="48">
        <v>10.9</v>
      </c>
      <c r="J5" s="48">
        <f t="shared" ref="J5:J15" si="1">35*10.8/I5</f>
        <v>34.678899082568805</v>
      </c>
      <c r="K5" s="48">
        <v>33.9</v>
      </c>
      <c r="L5" s="48">
        <f t="shared" ref="L5:L15" si="2">35*33.9/K5</f>
        <v>35</v>
      </c>
      <c r="M5" s="45"/>
      <c r="N5" s="48">
        <f t="shared" ref="N5:N15" si="3">H5+J5+L5+M5</f>
        <v>82.803899082568805</v>
      </c>
      <c r="O5" s="45" t="s">
        <v>21</v>
      </c>
      <c r="P5" s="47" t="s">
        <v>375</v>
      </c>
      <c r="Q5" s="54"/>
    </row>
    <row r="6" spans="1:17" ht="15.75" customHeight="1" x14ac:dyDescent="0.25">
      <c r="A6" s="46" t="s">
        <v>455</v>
      </c>
      <c r="B6" s="47" t="s">
        <v>456</v>
      </c>
      <c r="C6" s="47" t="s">
        <v>166</v>
      </c>
      <c r="D6" s="47" t="s">
        <v>158</v>
      </c>
      <c r="E6" s="47">
        <v>7</v>
      </c>
      <c r="F6" s="96" t="s">
        <v>508</v>
      </c>
      <c r="G6" s="45">
        <v>14.5</v>
      </c>
      <c r="H6" s="48">
        <f t="shared" si="0"/>
        <v>10.875</v>
      </c>
      <c r="I6" s="48">
        <v>10.8</v>
      </c>
      <c r="J6" s="48">
        <f t="shared" si="1"/>
        <v>35</v>
      </c>
      <c r="K6" s="48">
        <v>35.4</v>
      </c>
      <c r="L6" s="48">
        <f t="shared" si="2"/>
        <v>33.516949152542374</v>
      </c>
      <c r="M6" s="45"/>
      <c r="N6" s="48">
        <f t="shared" si="3"/>
        <v>79.391949152542367</v>
      </c>
      <c r="O6" s="45" t="s">
        <v>26</v>
      </c>
      <c r="P6" s="60" t="s">
        <v>392</v>
      </c>
      <c r="Q6" s="54"/>
    </row>
    <row r="7" spans="1:17" ht="15.75" customHeight="1" x14ac:dyDescent="0.25">
      <c r="A7" s="46" t="s">
        <v>380</v>
      </c>
      <c r="B7" s="47" t="s">
        <v>457</v>
      </c>
      <c r="C7" s="47" t="s">
        <v>146</v>
      </c>
      <c r="D7" s="47" t="s">
        <v>169</v>
      </c>
      <c r="E7" s="47">
        <v>8</v>
      </c>
      <c r="F7" s="96" t="s">
        <v>508</v>
      </c>
      <c r="G7" s="45">
        <v>21</v>
      </c>
      <c r="H7" s="48">
        <f t="shared" si="0"/>
        <v>15.75</v>
      </c>
      <c r="I7" s="48">
        <v>12</v>
      </c>
      <c r="J7" s="48">
        <f t="shared" si="1"/>
        <v>31.5</v>
      </c>
      <c r="K7" s="48">
        <v>38</v>
      </c>
      <c r="L7" s="48">
        <f t="shared" si="2"/>
        <v>31.223684210526315</v>
      </c>
      <c r="M7" s="45"/>
      <c r="N7" s="48">
        <f t="shared" si="3"/>
        <v>78.473684210526315</v>
      </c>
      <c r="O7" s="45" t="s">
        <v>26</v>
      </c>
      <c r="P7" s="47" t="s">
        <v>382</v>
      </c>
      <c r="Q7" s="54"/>
    </row>
    <row r="8" spans="1:17" ht="15.75" customHeight="1" x14ac:dyDescent="0.25">
      <c r="A8" s="46" t="s">
        <v>376</v>
      </c>
      <c r="B8" s="47" t="s">
        <v>458</v>
      </c>
      <c r="C8" s="47" t="s">
        <v>459</v>
      </c>
      <c r="D8" s="47" t="s">
        <v>460</v>
      </c>
      <c r="E8" s="47">
        <v>8</v>
      </c>
      <c r="F8" s="96" t="s">
        <v>508</v>
      </c>
      <c r="G8" s="55">
        <v>19</v>
      </c>
      <c r="H8" s="56">
        <f t="shared" si="0"/>
        <v>14.25</v>
      </c>
      <c r="I8" s="56">
        <v>11.6</v>
      </c>
      <c r="J8" s="56">
        <f t="shared" si="1"/>
        <v>32.586206896551722</v>
      </c>
      <c r="K8" s="56">
        <v>37.6</v>
      </c>
      <c r="L8" s="56">
        <f t="shared" si="2"/>
        <v>31.555851063829785</v>
      </c>
      <c r="M8" s="55"/>
      <c r="N8" s="56">
        <f t="shared" si="3"/>
        <v>78.392057960381507</v>
      </c>
      <c r="O8" s="55" t="s">
        <v>38</v>
      </c>
      <c r="P8" s="47" t="s">
        <v>386</v>
      </c>
      <c r="Q8" s="54"/>
    </row>
    <row r="9" spans="1:17" ht="15.75" customHeight="1" x14ac:dyDescent="0.25">
      <c r="A9" s="46" t="s">
        <v>372</v>
      </c>
      <c r="B9" s="47" t="s">
        <v>461</v>
      </c>
      <c r="C9" s="47" t="s">
        <v>157</v>
      </c>
      <c r="D9" s="47" t="s">
        <v>310</v>
      </c>
      <c r="E9" s="47">
        <v>8</v>
      </c>
      <c r="F9" s="96" t="s">
        <v>508</v>
      </c>
      <c r="G9" s="55">
        <v>13</v>
      </c>
      <c r="H9" s="56">
        <f t="shared" si="0"/>
        <v>9.75</v>
      </c>
      <c r="I9" s="56">
        <v>11.8</v>
      </c>
      <c r="J9" s="56">
        <f t="shared" si="1"/>
        <v>32.03389830508474</v>
      </c>
      <c r="K9" s="56">
        <v>33.9</v>
      </c>
      <c r="L9" s="56">
        <f t="shared" si="2"/>
        <v>35</v>
      </c>
      <c r="M9" s="55"/>
      <c r="N9" s="56">
        <f t="shared" si="3"/>
        <v>76.783898305084733</v>
      </c>
      <c r="O9" s="55" t="s">
        <v>38</v>
      </c>
      <c r="P9" s="47" t="s">
        <v>375</v>
      </c>
      <c r="Q9" s="54"/>
    </row>
    <row r="10" spans="1:17" ht="15.75" customHeight="1" x14ac:dyDescent="0.25">
      <c r="A10" s="46" t="s">
        <v>462</v>
      </c>
      <c r="B10" s="47" t="s">
        <v>463</v>
      </c>
      <c r="C10" s="47" t="s">
        <v>464</v>
      </c>
      <c r="D10" s="47" t="s">
        <v>465</v>
      </c>
      <c r="E10" s="47">
        <v>8</v>
      </c>
      <c r="F10" s="96" t="s">
        <v>508</v>
      </c>
      <c r="G10" s="49">
        <v>16.5</v>
      </c>
      <c r="H10" s="48">
        <f t="shared" si="0"/>
        <v>12.375</v>
      </c>
      <c r="I10" s="50">
        <v>11.4</v>
      </c>
      <c r="J10" s="48">
        <f t="shared" si="1"/>
        <v>33.157894736842103</v>
      </c>
      <c r="K10" s="50">
        <v>40.299999999999997</v>
      </c>
      <c r="L10" s="48">
        <f t="shared" si="2"/>
        <v>29.441687344913152</v>
      </c>
      <c r="M10" s="49"/>
      <c r="N10" s="48">
        <f t="shared" si="3"/>
        <v>74.974582081755258</v>
      </c>
      <c r="O10" s="45" t="s">
        <v>38</v>
      </c>
      <c r="P10" s="47" t="s">
        <v>382</v>
      </c>
      <c r="Q10" s="54"/>
    </row>
    <row r="11" spans="1:17" ht="15.75" customHeight="1" x14ac:dyDescent="0.25">
      <c r="A11" s="46" t="s">
        <v>380</v>
      </c>
      <c r="B11" s="47" t="s">
        <v>466</v>
      </c>
      <c r="C11" s="47" t="s">
        <v>124</v>
      </c>
      <c r="D11" s="47" t="s">
        <v>137</v>
      </c>
      <c r="E11" s="47">
        <v>7</v>
      </c>
      <c r="F11" s="96" t="s">
        <v>508</v>
      </c>
      <c r="G11" s="45">
        <v>14.5</v>
      </c>
      <c r="H11" s="48">
        <f t="shared" si="0"/>
        <v>10.875</v>
      </c>
      <c r="I11" s="48">
        <v>12.6</v>
      </c>
      <c r="J11" s="48">
        <f t="shared" si="1"/>
        <v>30</v>
      </c>
      <c r="K11" s="48">
        <v>36.6</v>
      </c>
      <c r="L11" s="48">
        <f t="shared" si="2"/>
        <v>32.418032786885242</v>
      </c>
      <c r="M11" s="45"/>
      <c r="N11" s="48">
        <f t="shared" si="3"/>
        <v>73.293032786885249</v>
      </c>
      <c r="O11" s="45" t="s">
        <v>38</v>
      </c>
      <c r="P11" s="47" t="s">
        <v>405</v>
      </c>
      <c r="Q11" s="54"/>
    </row>
    <row r="12" spans="1:17" ht="15.75" customHeight="1" x14ac:dyDescent="0.25">
      <c r="A12" s="46" t="s">
        <v>390</v>
      </c>
      <c r="B12" s="47" t="s">
        <v>467</v>
      </c>
      <c r="C12" s="47" t="s">
        <v>142</v>
      </c>
      <c r="D12" s="47" t="s">
        <v>137</v>
      </c>
      <c r="E12" s="47">
        <v>7</v>
      </c>
      <c r="F12" s="96" t="s">
        <v>508</v>
      </c>
      <c r="G12" s="49">
        <v>14</v>
      </c>
      <c r="H12" s="48">
        <f t="shared" si="0"/>
        <v>10.5</v>
      </c>
      <c r="I12" s="50">
        <v>11</v>
      </c>
      <c r="J12" s="48">
        <f t="shared" si="1"/>
        <v>34.363636363636367</v>
      </c>
      <c r="K12" s="50">
        <v>42.3</v>
      </c>
      <c r="L12" s="48">
        <f t="shared" si="2"/>
        <v>28.049645390070925</v>
      </c>
      <c r="M12" s="49"/>
      <c r="N12" s="48">
        <f t="shared" si="3"/>
        <v>72.913281753707295</v>
      </c>
      <c r="O12" s="45" t="s">
        <v>38</v>
      </c>
      <c r="P12" s="60" t="s">
        <v>392</v>
      </c>
      <c r="Q12" s="54"/>
    </row>
    <row r="13" spans="1:17" ht="15.75" customHeight="1" x14ac:dyDescent="0.25">
      <c r="A13" s="46" t="s">
        <v>468</v>
      </c>
      <c r="B13" s="47" t="s">
        <v>469</v>
      </c>
      <c r="C13" s="47" t="s">
        <v>332</v>
      </c>
      <c r="D13" s="47" t="s">
        <v>470</v>
      </c>
      <c r="E13" s="47">
        <v>7</v>
      </c>
      <c r="F13" s="96" t="s">
        <v>508</v>
      </c>
      <c r="G13" s="45">
        <v>17</v>
      </c>
      <c r="H13" s="48">
        <f t="shared" si="0"/>
        <v>12.75</v>
      </c>
      <c r="I13" s="48">
        <v>10.8</v>
      </c>
      <c r="J13" s="48">
        <f t="shared" si="1"/>
        <v>35</v>
      </c>
      <c r="K13" s="48">
        <v>48.3</v>
      </c>
      <c r="L13" s="48">
        <f t="shared" si="2"/>
        <v>24.565217391304348</v>
      </c>
      <c r="M13" s="45"/>
      <c r="N13" s="48">
        <f t="shared" si="3"/>
        <v>72.315217391304344</v>
      </c>
      <c r="O13" s="45" t="s">
        <v>38</v>
      </c>
      <c r="P13" s="47" t="s">
        <v>389</v>
      </c>
      <c r="Q13" s="54"/>
    </row>
    <row r="14" spans="1:17" ht="15.75" customHeight="1" x14ac:dyDescent="0.25">
      <c r="A14" s="46" t="s">
        <v>418</v>
      </c>
      <c r="B14" s="47" t="s">
        <v>471</v>
      </c>
      <c r="C14" s="47" t="s">
        <v>166</v>
      </c>
      <c r="D14" s="47" t="s">
        <v>143</v>
      </c>
      <c r="E14" s="47">
        <v>8</v>
      </c>
      <c r="F14" s="96" t="s">
        <v>508</v>
      </c>
      <c r="G14" s="45">
        <v>9</v>
      </c>
      <c r="H14" s="48">
        <f t="shared" si="0"/>
        <v>6.75</v>
      </c>
      <c r="I14" s="48">
        <v>11.5</v>
      </c>
      <c r="J14" s="48">
        <f t="shared" si="1"/>
        <v>32.869565217391305</v>
      </c>
      <c r="K14" s="48">
        <v>41.3</v>
      </c>
      <c r="L14" s="48">
        <f t="shared" si="2"/>
        <v>28.728813559322035</v>
      </c>
      <c r="M14" s="45"/>
      <c r="N14" s="48">
        <f t="shared" si="3"/>
        <v>68.348378776713332</v>
      </c>
      <c r="O14" s="45" t="s">
        <v>38</v>
      </c>
      <c r="P14" s="61" t="s">
        <v>420</v>
      </c>
      <c r="Q14" s="54"/>
    </row>
    <row r="15" spans="1:17" ht="15.75" customHeight="1" x14ac:dyDescent="0.25">
      <c r="A15" s="46" t="s">
        <v>434</v>
      </c>
      <c r="B15" s="47" t="s">
        <v>472</v>
      </c>
      <c r="C15" s="47" t="s">
        <v>168</v>
      </c>
      <c r="D15" s="47" t="s">
        <v>174</v>
      </c>
      <c r="E15" s="47">
        <v>7</v>
      </c>
      <c r="F15" s="96" t="s">
        <v>508</v>
      </c>
      <c r="G15" s="45">
        <v>23.5</v>
      </c>
      <c r="H15" s="48">
        <f t="shared" si="0"/>
        <v>17.625</v>
      </c>
      <c r="I15" s="48">
        <v>12.9</v>
      </c>
      <c r="J15" s="48">
        <f t="shared" si="1"/>
        <v>29.302325581395348</v>
      </c>
      <c r="K15" s="48">
        <v>68.400000000000006</v>
      </c>
      <c r="L15" s="48">
        <f t="shared" si="2"/>
        <v>17.346491228070175</v>
      </c>
      <c r="M15" s="45"/>
      <c r="N15" s="48">
        <f t="shared" si="3"/>
        <v>64.273816809465529</v>
      </c>
      <c r="O15" s="45" t="s">
        <v>38</v>
      </c>
      <c r="P15" s="47" t="s">
        <v>473</v>
      </c>
      <c r="Q15" s="54"/>
    </row>
    <row r="17" spans="1:16" ht="15.75" customHeight="1" x14ac:dyDescent="0.25">
      <c r="A17" s="152" t="s">
        <v>1</v>
      </c>
      <c r="B17" s="152" t="s">
        <v>2</v>
      </c>
      <c r="C17" s="152" t="s">
        <v>3</v>
      </c>
      <c r="D17" s="152" t="s">
        <v>4</v>
      </c>
      <c r="E17" s="152" t="s">
        <v>5</v>
      </c>
      <c r="F17" s="148" t="s">
        <v>6</v>
      </c>
      <c r="G17" s="151" t="s">
        <v>7</v>
      </c>
      <c r="H17" s="151"/>
      <c r="I17" s="151"/>
      <c r="J17" s="151"/>
      <c r="K17" s="151"/>
      <c r="L17" s="151"/>
      <c r="M17" s="152" t="s">
        <v>8</v>
      </c>
      <c r="N17" s="152" t="s">
        <v>9</v>
      </c>
      <c r="O17" s="152" t="s">
        <v>10</v>
      </c>
      <c r="P17" s="152" t="s">
        <v>11</v>
      </c>
    </row>
    <row r="18" spans="1:16" ht="15.75" customHeight="1" x14ac:dyDescent="0.25">
      <c r="A18" s="153"/>
      <c r="B18" s="153"/>
      <c r="C18" s="153"/>
      <c r="D18" s="153"/>
      <c r="E18" s="153"/>
      <c r="F18" s="149"/>
      <c r="G18" s="155" t="s">
        <v>12</v>
      </c>
      <c r="H18" s="156"/>
      <c r="I18" s="155" t="s">
        <v>13</v>
      </c>
      <c r="J18" s="156"/>
      <c r="K18" s="155" t="s">
        <v>14</v>
      </c>
      <c r="L18" s="156"/>
      <c r="M18" s="153"/>
      <c r="N18" s="153"/>
      <c r="O18" s="153"/>
      <c r="P18" s="153"/>
    </row>
    <row r="19" spans="1:16" ht="15.75" customHeight="1" x14ac:dyDescent="0.25">
      <c r="A19" s="154"/>
      <c r="B19" s="154"/>
      <c r="C19" s="154"/>
      <c r="D19" s="154"/>
      <c r="E19" s="154"/>
      <c r="F19" s="150"/>
      <c r="G19" s="57" t="s">
        <v>15</v>
      </c>
      <c r="H19" s="57" t="s">
        <v>16</v>
      </c>
      <c r="I19" s="57" t="s">
        <v>15</v>
      </c>
      <c r="J19" s="57" t="s">
        <v>16</v>
      </c>
      <c r="K19" s="57" t="s">
        <v>15</v>
      </c>
      <c r="L19" s="57" t="s">
        <v>16</v>
      </c>
      <c r="M19" s="154"/>
      <c r="N19" s="154"/>
      <c r="O19" s="154"/>
      <c r="P19" s="154"/>
    </row>
    <row r="20" spans="1:16" ht="15.75" customHeight="1" x14ac:dyDescent="0.25">
      <c r="A20" s="57" t="s">
        <v>390</v>
      </c>
      <c r="B20" s="57" t="s">
        <v>474</v>
      </c>
      <c r="C20" s="57" t="s">
        <v>459</v>
      </c>
      <c r="D20" s="57" t="s">
        <v>475</v>
      </c>
      <c r="E20" s="57">
        <v>11</v>
      </c>
      <c r="F20" s="110" t="s">
        <v>570</v>
      </c>
      <c r="G20" s="57">
        <v>35</v>
      </c>
      <c r="H20" s="57">
        <f t="shared" ref="H20:H37" si="4">30*G20/60</f>
        <v>17.5</v>
      </c>
      <c r="I20" s="58">
        <v>15.8</v>
      </c>
      <c r="J20" s="58">
        <f t="shared" ref="J20:J37" si="5">35*15.8/I20</f>
        <v>35</v>
      </c>
      <c r="K20" s="57">
        <v>28.9</v>
      </c>
      <c r="L20" s="58">
        <f t="shared" ref="L20:L37" si="6">35*28.9/K20</f>
        <v>35</v>
      </c>
      <c r="M20" s="57"/>
      <c r="N20" s="58">
        <f t="shared" ref="N20:N37" si="7">H20+J20+L20+M20</f>
        <v>87.5</v>
      </c>
      <c r="O20" s="57" t="s">
        <v>21</v>
      </c>
      <c r="P20" s="57" t="s">
        <v>392</v>
      </c>
    </row>
    <row r="21" spans="1:16" ht="15.75" customHeight="1" x14ac:dyDescent="0.25">
      <c r="A21" s="57" t="s">
        <v>411</v>
      </c>
      <c r="B21" s="57" t="s">
        <v>476</v>
      </c>
      <c r="C21" s="57" t="s">
        <v>171</v>
      </c>
      <c r="D21" s="57" t="s">
        <v>149</v>
      </c>
      <c r="E21" s="57">
        <v>11</v>
      </c>
      <c r="F21" s="110" t="s">
        <v>570</v>
      </c>
      <c r="G21" s="57">
        <v>21</v>
      </c>
      <c r="H21" s="57">
        <f t="shared" si="4"/>
        <v>10.5</v>
      </c>
      <c r="I21" s="58">
        <v>16.100000000000001</v>
      </c>
      <c r="J21" s="58">
        <f t="shared" si="5"/>
        <v>34.347826086956516</v>
      </c>
      <c r="K21" s="57">
        <v>31.2</v>
      </c>
      <c r="L21" s="58">
        <f t="shared" si="6"/>
        <v>32.419871794871796</v>
      </c>
      <c r="M21" s="57"/>
      <c r="N21" s="58">
        <f t="shared" si="7"/>
        <v>77.267697881828312</v>
      </c>
      <c r="O21" s="57" t="s">
        <v>26</v>
      </c>
      <c r="P21" s="57" t="s">
        <v>477</v>
      </c>
    </row>
    <row r="22" spans="1:16" ht="15.75" customHeight="1" x14ac:dyDescent="0.25">
      <c r="A22" s="57" t="s">
        <v>478</v>
      </c>
      <c r="B22" s="57" t="s">
        <v>479</v>
      </c>
      <c r="C22" s="57" t="s">
        <v>358</v>
      </c>
      <c r="D22" s="57" t="s">
        <v>164</v>
      </c>
      <c r="E22" s="57">
        <v>9</v>
      </c>
      <c r="F22" s="110" t="s">
        <v>570</v>
      </c>
      <c r="G22" s="57">
        <v>32.5</v>
      </c>
      <c r="H22" s="57">
        <f t="shared" si="4"/>
        <v>16.25</v>
      </c>
      <c r="I22" s="58">
        <v>17.2</v>
      </c>
      <c r="J22" s="58">
        <f t="shared" si="5"/>
        <v>32.151162790697676</v>
      </c>
      <c r="K22" s="57">
        <v>35.6</v>
      </c>
      <c r="L22" s="58">
        <f t="shared" si="6"/>
        <v>28.412921348314605</v>
      </c>
      <c r="M22" s="57"/>
      <c r="N22" s="58">
        <f t="shared" si="7"/>
        <v>76.81408413901228</v>
      </c>
      <c r="O22" s="57" t="s">
        <v>26</v>
      </c>
      <c r="P22" s="59" t="s">
        <v>409</v>
      </c>
    </row>
    <row r="23" spans="1:16" ht="15.75" customHeight="1" x14ac:dyDescent="0.25">
      <c r="A23" s="57" t="s">
        <v>434</v>
      </c>
      <c r="B23" s="57" t="s">
        <v>480</v>
      </c>
      <c r="C23" s="57" t="s">
        <v>481</v>
      </c>
      <c r="D23" s="57" t="s">
        <v>368</v>
      </c>
      <c r="E23" s="57">
        <v>9</v>
      </c>
      <c r="F23" s="110" t="s">
        <v>570</v>
      </c>
      <c r="G23" s="57">
        <v>27.5</v>
      </c>
      <c r="H23" s="57">
        <f t="shared" si="4"/>
        <v>13.75</v>
      </c>
      <c r="I23" s="58">
        <v>16.3</v>
      </c>
      <c r="J23" s="58">
        <f t="shared" si="5"/>
        <v>33.926380368098158</v>
      </c>
      <c r="K23" s="57">
        <v>37.5</v>
      </c>
      <c r="L23" s="58">
        <f t="shared" si="6"/>
        <v>26.973333333333333</v>
      </c>
      <c r="M23" s="57"/>
      <c r="N23" s="58">
        <f t="shared" si="7"/>
        <v>74.649713701431494</v>
      </c>
      <c r="O23" s="57" t="s">
        <v>26</v>
      </c>
      <c r="P23" s="59" t="s">
        <v>473</v>
      </c>
    </row>
    <row r="24" spans="1:16" ht="15.75" customHeight="1" x14ac:dyDescent="0.25">
      <c r="A24" s="57" t="s">
        <v>478</v>
      </c>
      <c r="B24" s="57" t="s">
        <v>482</v>
      </c>
      <c r="C24" s="57" t="s">
        <v>483</v>
      </c>
      <c r="D24" s="57" t="s">
        <v>143</v>
      </c>
      <c r="E24" s="57">
        <v>9</v>
      </c>
      <c r="F24" s="110" t="s">
        <v>570</v>
      </c>
      <c r="G24" s="57">
        <v>28</v>
      </c>
      <c r="H24" s="57">
        <f t="shared" si="4"/>
        <v>14</v>
      </c>
      <c r="I24" s="58">
        <v>16.600000000000001</v>
      </c>
      <c r="J24" s="58">
        <f t="shared" si="5"/>
        <v>33.313253012048193</v>
      </c>
      <c r="K24" s="57">
        <v>37.6</v>
      </c>
      <c r="L24" s="58">
        <f t="shared" si="6"/>
        <v>26.901595744680851</v>
      </c>
      <c r="M24" s="57"/>
      <c r="N24" s="58">
        <f t="shared" si="7"/>
        <v>74.21484875672904</v>
      </c>
      <c r="O24" s="57" t="s">
        <v>26</v>
      </c>
      <c r="P24" s="59" t="s">
        <v>409</v>
      </c>
    </row>
    <row r="25" spans="1:16" ht="15.75" customHeight="1" x14ac:dyDescent="0.25">
      <c r="A25" s="57" t="s">
        <v>372</v>
      </c>
      <c r="B25" s="57" t="s">
        <v>484</v>
      </c>
      <c r="C25" s="57" t="s">
        <v>485</v>
      </c>
      <c r="D25" s="57" t="s">
        <v>174</v>
      </c>
      <c r="E25" s="57">
        <v>11</v>
      </c>
      <c r="F25" s="110" t="s">
        <v>570</v>
      </c>
      <c r="G25" s="57">
        <v>30</v>
      </c>
      <c r="H25" s="57">
        <f t="shared" si="4"/>
        <v>15</v>
      </c>
      <c r="I25" s="58">
        <v>16.2</v>
      </c>
      <c r="J25" s="58">
        <f t="shared" si="5"/>
        <v>34.135802469135804</v>
      </c>
      <c r="K25" s="57">
        <v>41.6</v>
      </c>
      <c r="L25" s="58">
        <f t="shared" si="6"/>
        <v>24.314903846153847</v>
      </c>
      <c r="M25" s="57"/>
      <c r="N25" s="58">
        <f t="shared" si="7"/>
        <v>73.450706315289651</v>
      </c>
      <c r="O25" s="57" t="s">
        <v>38</v>
      </c>
      <c r="P25" s="59" t="s">
        <v>375</v>
      </c>
    </row>
    <row r="26" spans="1:16" ht="15.75" customHeight="1" x14ac:dyDescent="0.25">
      <c r="A26" s="57" t="s">
        <v>387</v>
      </c>
      <c r="B26" s="57" t="s">
        <v>486</v>
      </c>
      <c r="C26" s="57" t="s">
        <v>487</v>
      </c>
      <c r="D26" s="57" t="s">
        <v>140</v>
      </c>
      <c r="E26" s="57">
        <v>11</v>
      </c>
      <c r="F26" s="110" t="s">
        <v>570</v>
      </c>
      <c r="G26" s="57">
        <v>24.5</v>
      </c>
      <c r="H26" s="57">
        <f t="shared" si="4"/>
        <v>12.25</v>
      </c>
      <c r="I26" s="58">
        <v>17</v>
      </c>
      <c r="J26" s="58">
        <f t="shared" si="5"/>
        <v>32.529411764705884</v>
      </c>
      <c r="K26" s="57">
        <v>37.700000000000003</v>
      </c>
      <c r="L26" s="58">
        <f t="shared" si="6"/>
        <v>26.830238726790448</v>
      </c>
      <c r="M26" s="57"/>
      <c r="N26" s="58">
        <f t="shared" si="7"/>
        <v>71.609650491496325</v>
      </c>
      <c r="O26" s="57" t="s">
        <v>38</v>
      </c>
      <c r="P26" s="59" t="s">
        <v>488</v>
      </c>
    </row>
    <row r="27" spans="1:16" ht="15.75" customHeight="1" x14ac:dyDescent="0.25">
      <c r="A27" s="57" t="s">
        <v>418</v>
      </c>
      <c r="B27" s="57" t="s">
        <v>489</v>
      </c>
      <c r="C27" s="57" t="s">
        <v>166</v>
      </c>
      <c r="D27" s="57" t="s">
        <v>137</v>
      </c>
      <c r="E27" s="57">
        <v>9</v>
      </c>
      <c r="F27" s="110" t="s">
        <v>570</v>
      </c>
      <c r="G27" s="57">
        <v>28.5</v>
      </c>
      <c r="H27" s="57">
        <f t="shared" si="4"/>
        <v>14.25</v>
      </c>
      <c r="I27" s="58">
        <v>17</v>
      </c>
      <c r="J27" s="58">
        <f t="shared" si="5"/>
        <v>32.529411764705884</v>
      </c>
      <c r="K27" s="57">
        <v>43.1</v>
      </c>
      <c r="L27" s="58">
        <f t="shared" si="6"/>
        <v>23.468677494199536</v>
      </c>
      <c r="M27" s="57"/>
      <c r="N27" s="58">
        <f t="shared" si="7"/>
        <v>70.248089258905424</v>
      </c>
      <c r="O27" s="57" t="s">
        <v>38</v>
      </c>
      <c r="P27" s="59" t="s">
        <v>490</v>
      </c>
    </row>
    <row r="28" spans="1:16" ht="15.75" customHeight="1" x14ac:dyDescent="0.25">
      <c r="A28" s="57" t="s">
        <v>418</v>
      </c>
      <c r="B28" s="57" t="s">
        <v>491</v>
      </c>
      <c r="C28" s="57" t="s">
        <v>303</v>
      </c>
      <c r="D28" s="57" t="s">
        <v>164</v>
      </c>
      <c r="E28" s="57">
        <v>9</v>
      </c>
      <c r="F28" s="110" t="s">
        <v>570</v>
      </c>
      <c r="G28" s="57">
        <v>29.5</v>
      </c>
      <c r="H28" s="57">
        <f t="shared" si="4"/>
        <v>14.75</v>
      </c>
      <c r="I28" s="58">
        <v>17.7</v>
      </c>
      <c r="J28" s="58">
        <f t="shared" si="5"/>
        <v>31.242937853107346</v>
      </c>
      <c r="K28" s="57">
        <v>41.8</v>
      </c>
      <c r="L28" s="58">
        <f t="shared" si="6"/>
        <v>24.198564593301437</v>
      </c>
      <c r="M28" s="57"/>
      <c r="N28" s="58">
        <f t="shared" si="7"/>
        <v>70.191502446408791</v>
      </c>
      <c r="O28" s="57" t="s">
        <v>38</v>
      </c>
      <c r="P28" s="59" t="s">
        <v>490</v>
      </c>
    </row>
    <row r="29" spans="1:16" ht="15.75" customHeight="1" x14ac:dyDescent="0.25">
      <c r="A29" s="57" t="s">
        <v>376</v>
      </c>
      <c r="B29" s="57" t="s">
        <v>492</v>
      </c>
      <c r="C29" s="57" t="s">
        <v>493</v>
      </c>
      <c r="D29" s="57" t="s">
        <v>494</v>
      </c>
      <c r="E29" s="57">
        <v>9</v>
      </c>
      <c r="F29" s="110" t="s">
        <v>570</v>
      </c>
      <c r="G29" s="57">
        <v>19</v>
      </c>
      <c r="H29" s="57">
        <f t="shared" si="4"/>
        <v>9.5</v>
      </c>
      <c r="I29" s="58">
        <v>17.399999999999999</v>
      </c>
      <c r="J29" s="58">
        <f t="shared" si="5"/>
        <v>31.7816091954023</v>
      </c>
      <c r="K29" s="57">
        <v>37.200000000000003</v>
      </c>
      <c r="L29" s="58">
        <f t="shared" si="6"/>
        <v>27.19086021505376</v>
      </c>
      <c r="M29" s="57"/>
      <c r="N29" s="58">
        <f t="shared" si="7"/>
        <v>68.472469410456057</v>
      </c>
      <c r="O29" s="57" t="s">
        <v>38</v>
      </c>
      <c r="P29" s="59" t="s">
        <v>495</v>
      </c>
    </row>
    <row r="30" spans="1:16" ht="15.75" customHeight="1" x14ac:dyDescent="0.25">
      <c r="A30" s="57" t="s">
        <v>462</v>
      </c>
      <c r="B30" s="57" t="s">
        <v>496</v>
      </c>
      <c r="C30" s="57" t="s">
        <v>345</v>
      </c>
      <c r="D30" s="57" t="s">
        <v>140</v>
      </c>
      <c r="E30" s="57">
        <v>9</v>
      </c>
      <c r="F30" s="110" t="s">
        <v>570</v>
      </c>
      <c r="G30" s="57">
        <v>21.5</v>
      </c>
      <c r="H30" s="57">
        <f t="shared" si="4"/>
        <v>10.75</v>
      </c>
      <c r="I30" s="58">
        <v>18.600000000000001</v>
      </c>
      <c r="J30" s="58">
        <f t="shared" si="5"/>
        <v>29.731182795698924</v>
      </c>
      <c r="K30" s="57">
        <v>36.799999999999997</v>
      </c>
      <c r="L30" s="58">
        <f t="shared" si="6"/>
        <v>27.486413043478262</v>
      </c>
      <c r="M30" s="57"/>
      <c r="N30" s="58">
        <f t="shared" si="7"/>
        <v>67.967595839177193</v>
      </c>
      <c r="O30" s="57" t="s">
        <v>38</v>
      </c>
      <c r="P30" s="59" t="s">
        <v>382</v>
      </c>
    </row>
    <row r="31" spans="1:16" ht="15.75" customHeight="1" x14ac:dyDescent="0.25">
      <c r="A31" s="57" t="s">
        <v>444</v>
      </c>
      <c r="B31" s="57" t="s">
        <v>497</v>
      </c>
      <c r="C31" s="57" t="s">
        <v>166</v>
      </c>
      <c r="D31" s="57" t="s">
        <v>174</v>
      </c>
      <c r="E31" s="57">
        <v>10</v>
      </c>
      <c r="F31" s="110" t="s">
        <v>570</v>
      </c>
      <c r="G31" s="57">
        <v>23</v>
      </c>
      <c r="H31" s="57">
        <f t="shared" si="4"/>
        <v>11.5</v>
      </c>
      <c r="I31" s="58">
        <v>17.3</v>
      </c>
      <c r="J31" s="58">
        <f t="shared" si="5"/>
        <v>31.965317919075144</v>
      </c>
      <c r="K31" s="57">
        <v>41.3</v>
      </c>
      <c r="L31" s="58">
        <f t="shared" si="6"/>
        <v>24.491525423728817</v>
      </c>
      <c r="M31" s="57"/>
      <c r="N31" s="58">
        <f t="shared" si="7"/>
        <v>67.956843342803964</v>
      </c>
      <c r="O31" s="57" t="s">
        <v>38</v>
      </c>
      <c r="P31" s="57" t="s">
        <v>450</v>
      </c>
    </row>
    <row r="32" spans="1:16" ht="15.75" customHeight="1" x14ac:dyDescent="0.25">
      <c r="A32" s="57" t="s">
        <v>398</v>
      </c>
      <c r="B32" s="57" t="s">
        <v>498</v>
      </c>
      <c r="C32" s="57" t="s">
        <v>295</v>
      </c>
      <c r="D32" s="57" t="s">
        <v>137</v>
      </c>
      <c r="E32" s="57">
        <v>10</v>
      </c>
      <c r="F32" s="110" t="s">
        <v>570</v>
      </c>
      <c r="G32" s="57">
        <v>28</v>
      </c>
      <c r="H32" s="57">
        <f t="shared" si="4"/>
        <v>14</v>
      </c>
      <c r="I32" s="58">
        <v>18.3</v>
      </c>
      <c r="J32" s="58">
        <f t="shared" si="5"/>
        <v>30.218579234972676</v>
      </c>
      <c r="K32" s="57">
        <v>47.3</v>
      </c>
      <c r="L32" s="58">
        <f t="shared" si="6"/>
        <v>21.38477801268499</v>
      </c>
      <c r="M32" s="57"/>
      <c r="N32" s="58">
        <f t="shared" si="7"/>
        <v>65.603357247657669</v>
      </c>
      <c r="O32" s="57" t="s">
        <v>38</v>
      </c>
      <c r="P32" s="57" t="s">
        <v>431</v>
      </c>
    </row>
    <row r="33" spans="1:16" ht="15.75" customHeight="1" x14ac:dyDescent="0.25">
      <c r="A33" s="57" t="s">
        <v>444</v>
      </c>
      <c r="B33" s="57" t="s">
        <v>499</v>
      </c>
      <c r="C33" s="57" t="s">
        <v>348</v>
      </c>
      <c r="D33" s="57" t="s">
        <v>500</v>
      </c>
      <c r="E33" s="57">
        <v>10</v>
      </c>
      <c r="F33" s="110" t="s">
        <v>570</v>
      </c>
      <c r="G33" s="57">
        <v>23.5</v>
      </c>
      <c r="H33" s="57">
        <f t="shared" si="4"/>
        <v>11.75</v>
      </c>
      <c r="I33" s="58">
        <v>18.3</v>
      </c>
      <c r="J33" s="58">
        <f t="shared" si="5"/>
        <v>30.218579234972676</v>
      </c>
      <c r="K33" s="57">
        <v>43.7</v>
      </c>
      <c r="L33" s="58">
        <f t="shared" si="6"/>
        <v>23.146453089244851</v>
      </c>
      <c r="M33" s="57"/>
      <c r="N33" s="58">
        <f t="shared" si="7"/>
        <v>65.115032324217538</v>
      </c>
      <c r="O33" s="57" t="s">
        <v>38</v>
      </c>
      <c r="P33" s="57" t="s">
        <v>450</v>
      </c>
    </row>
    <row r="34" spans="1:16" ht="15.75" customHeight="1" x14ac:dyDescent="0.25">
      <c r="A34" s="57" t="s">
        <v>411</v>
      </c>
      <c r="B34" s="57" t="s">
        <v>501</v>
      </c>
      <c r="C34" s="57" t="s">
        <v>166</v>
      </c>
      <c r="D34" s="57" t="s">
        <v>125</v>
      </c>
      <c r="E34" s="57">
        <v>10</v>
      </c>
      <c r="F34" s="110" t="s">
        <v>570</v>
      </c>
      <c r="G34" s="57">
        <v>23</v>
      </c>
      <c r="H34" s="57">
        <f t="shared" si="4"/>
        <v>11.5</v>
      </c>
      <c r="I34" s="58">
        <v>17.7</v>
      </c>
      <c r="J34" s="58">
        <f t="shared" si="5"/>
        <v>31.242937853107346</v>
      </c>
      <c r="K34" s="57">
        <v>46.4</v>
      </c>
      <c r="L34" s="58">
        <f t="shared" si="6"/>
        <v>21.799568965517242</v>
      </c>
      <c r="M34" s="57"/>
      <c r="N34" s="58">
        <f t="shared" si="7"/>
        <v>64.542506818624588</v>
      </c>
      <c r="O34" s="57" t="s">
        <v>38</v>
      </c>
      <c r="P34" s="59" t="s">
        <v>414</v>
      </c>
    </row>
    <row r="35" spans="1:16" ht="15.75" customHeight="1" x14ac:dyDescent="0.25">
      <c r="A35" s="57" t="s">
        <v>444</v>
      </c>
      <c r="B35" s="57" t="s">
        <v>502</v>
      </c>
      <c r="C35" s="57" t="s">
        <v>345</v>
      </c>
      <c r="D35" s="57" t="s">
        <v>137</v>
      </c>
      <c r="E35" s="57">
        <v>9</v>
      </c>
      <c r="F35" s="110" t="s">
        <v>570</v>
      </c>
      <c r="G35" s="57">
        <v>23</v>
      </c>
      <c r="H35" s="57">
        <f t="shared" si="4"/>
        <v>11.5</v>
      </c>
      <c r="I35" s="58">
        <v>16.399999999999999</v>
      </c>
      <c r="J35" s="58">
        <f t="shared" si="5"/>
        <v>33.719512195121958</v>
      </c>
      <c r="K35" s="57">
        <v>52.4</v>
      </c>
      <c r="L35" s="58">
        <f t="shared" si="6"/>
        <v>19.303435114503817</v>
      </c>
      <c r="M35" s="57"/>
      <c r="N35" s="58">
        <f t="shared" si="7"/>
        <v>64.522947309625778</v>
      </c>
      <c r="O35" s="57" t="s">
        <v>38</v>
      </c>
      <c r="P35" s="57" t="s">
        <v>446</v>
      </c>
    </row>
    <row r="36" spans="1:16" ht="15.75" customHeight="1" x14ac:dyDescent="0.25">
      <c r="A36" s="57" t="s">
        <v>372</v>
      </c>
      <c r="B36" s="57" t="s">
        <v>503</v>
      </c>
      <c r="C36" s="57" t="s">
        <v>171</v>
      </c>
      <c r="D36" s="57" t="s">
        <v>128</v>
      </c>
      <c r="E36" s="57">
        <v>10</v>
      </c>
      <c r="F36" s="110" t="s">
        <v>570</v>
      </c>
      <c r="G36" s="57">
        <v>19.5</v>
      </c>
      <c r="H36" s="57">
        <f t="shared" si="4"/>
        <v>9.75</v>
      </c>
      <c r="I36" s="58">
        <v>18.2</v>
      </c>
      <c r="J36" s="58">
        <f t="shared" si="5"/>
        <v>30.384615384615387</v>
      </c>
      <c r="K36" s="57">
        <v>42.2</v>
      </c>
      <c r="L36" s="58">
        <f t="shared" si="6"/>
        <v>23.969194312796208</v>
      </c>
      <c r="M36" s="57"/>
      <c r="N36" s="58">
        <f t="shared" si="7"/>
        <v>64.103809697411592</v>
      </c>
      <c r="O36" s="57" t="s">
        <v>38</v>
      </c>
      <c r="P36" s="59" t="s">
        <v>375</v>
      </c>
    </row>
    <row r="37" spans="1:16" ht="15.75" customHeight="1" x14ac:dyDescent="0.25">
      <c r="A37" s="57" t="s">
        <v>380</v>
      </c>
      <c r="B37" s="57" t="s">
        <v>504</v>
      </c>
      <c r="C37" s="57" t="s">
        <v>358</v>
      </c>
      <c r="D37" s="57" t="s">
        <v>125</v>
      </c>
      <c r="E37" s="57">
        <v>9</v>
      </c>
      <c r="F37" s="110" t="s">
        <v>570</v>
      </c>
      <c r="G37" s="57">
        <v>16</v>
      </c>
      <c r="H37" s="57">
        <f t="shared" si="4"/>
        <v>8</v>
      </c>
      <c r="I37" s="58">
        <v>17.899999999999999</v>
      </c>
      <c r="J37" s="58">
        <f t="shared" si="5"/>
        <v>30.893854748603353</v>
      </c>
      <c r="K37" s="57">
        <v>41.2</v>
      </c>
      <c r="L37" s="58">
        <f t="shared" si="6"/>
        <v>24.550970873786405</v>
      </c>
      <c r="M37" s="57"/>
      <c r="N37" s="58">
        <f t="shared" si="7"/>
        <v>63.444825622389757</v>
      </c>
      <c r="O37" s="57" t="s">
        <v>38</v>
      </c>
      <c r="P37" s="59" t="s">
        <v>382</v>
      </c>
    </row>
  </sheetData>
  <mergeCells count="29">
    <mergeCell ref="A1:Q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A17:A19"/>
    <mergeCell ref="B17:B19"/>
    <mergeCell ref="C17:C19"/>
    <mergeCell ref="D17:D19"/>
    <mergeCell ref="E17:E19"/>
    <mergeCell ref="P17:P19"/>
    <mergeCell ref="G18:H18"/>
    <mergeCell ref="I18:J18"/>
    <mergeCell ref="K18:L18"/>
    <mergeCell ref="O2:O4"/>
    <mergeCell ref="P2:P4"/>
    <mergeCell ref="G3:H3"/>
    <mergeCell ref="I3:J3"/>
    <mergeCell ref="K3:L3"/>
    <mergeCell ref="F17:F19"/>
    <mergeCell ref="G17:L17"/>
    <mergeCell ref="M17:M19"/>
    <mergeCell ref="N17:N19"/>
    <mergeCell ref="O17:O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80" zoomScaleNormal="80" workbookViewId="0">
      <selection activeCell="Q25" sqref="Q1:Q1048576"/>
    </sheetView>
  </sheetViews>
  <sheetFormatPr defaultRowHeight="15" x14ac:dyDescent="0.25"/>
  <cols>
    <col min="2" max="2" width="15.28515625" customWidth="1"/>
    <col min="3" max="3" width="11.28515625" customWidth="1"/>
    <col min="4" max="4" width="16.28515625" customWidth="1"/>
    <col min="16" max="16" width="32.7109375" customWidth="1"/>
  </cols>
  <sheetData>
    <row r="1" spans="1:16" ht="15.75" customHeight="1" x14ac:dyDescent="0.25">
      <c r="A1" s="165" t="s">
        <v>505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15.75" customHeight="1" x14ac:dyDescent="0.25">
      <c r="A2" s="118" t="s">
        <v>1</v>
      </c>
      <c r="B2" s="118" t="s">
        <v>2</v>
      </c>
      <c r="C2" s="118" t="s">
        <v>3</v>
      </c>
      <c r="D2" s="118" t="s">
        <v>4</v>
      </c>
      <c r="E2" s="118" t="s">
        <v>5</v>
      </c>
      <c r="F2" s="169" t="s">
        <v>6</v>
      </c>
      <c r="G2" s="162" t="s">
        <v>7</v>
      </c>
      <c r="H2" s="163"/>
      <c r="I2" s="163"/>
      <c r="J2" s="163"/>
      <c r="K2" s="163"/>
      <c r="L2" s="163"/>
      <c r="M2" s="172" t="s">
        <v>8</v>
      </c>
      <c r="N2" s="172" t="s">
        <v>9</v>
      </c>
      <c r="O2" s="118" t="s">
        <v>10</v>
      </c>
      <c r="P2" s="118" t="s">
        <v>11</v>
      </c>
    </row>
    <row r="3" spans="1:16" ht="15.75" customHeight="1" x14ac:dyDescent="0.25">
      <c r="A3" s="167"/>
      <c r="B3" s="167"/>
      <c r="C3" s="167"/>
      <c r="D3" s="167"/>
      <c r="E3" s="167"/>
      <c r="F3" s="170"/>
      <c r="G3" s="175" t="s">
        <v>12</v>
      </c>
      <c r="H3" s="176"/>
      <c r="I3" s="175" t="s">
        <v>13</v>
      </c>
      <c r="J3" s="176"/>
      <c r="K3" s="175" t="s">
        <v>14</v>
      </c>
      <c r="L3" s="176"/>
      <c r="M3" s="173"/>
      <c r="N3" s="173"/>
      <c r="O3" s="167"/>
      <c r="P3" s="167"/>
    </row>
    <row r="4" spans="1:16" ht="15.75" customHeight="1" x14ac:dyDescent="0.25">
      <c r="A4" s="168"/>
      <c r="B4" s="168"/>
      <c r="C4" s="168"/>
      <c r="D4" s="168"/>
      <c r="E4" s="168"/>
      <c r="F4" s="171"/>
      <c r="G4" s="62" t="s">
        <v>15</v>
      </c>
      <c r="H4" s="62" t="s">
        <v>16</v>
      </c>
      <c r="I4" s="62" t="s">
        <v>15</v>
      </c>
      <c r="J4" s="62" t="s">
        <v>16</v>
      </c>
      <c r="K4" s="62" t="s">
        <v>15</v>
      </c>
      <c r="L4" s="62" t="s">
        <v>16</v>
      </c>
      <c r="M4" s="174"/>
      <c r="N4" s="174"/>
      <c r="O4" s="168"/>
      <c r="P4" s="168"/>
    </row>
    <row r="5" spans="1:16" ht="15.75" customHeight="1" x14ac:dyDescent="0.25">
      <c r="A5" s="63" t="s">
        <v>506</v>
      </c>
      <c r="B5" s="64" t="s">
        <v>507</v>
      </c>
      <c r="C5" s="64" t="s">
        <v>277</v>
      </c>
      <c r="D5" s="64" t="s">
        <v>37</v>
      </c>
      <c r="E5" s="63">
        <v>8</v>
      </c>
      <c r="F5" s="65" t="s">
        <v>508</v>
      </c>
      <c r="G5" s="66">
        <v>21</v>
      </c>
      <c r="H5" s="66">
        <f t="shared" ref="H5:H25" si="0">30*G5/40</f>
        <v>15.75</v>
      </c>
      <c r="I5" s="66">
        <v>15.13</v>
      </c>
      <c r="J5" s="66">
        <f t="shared" ref="J5:J25" si="1">35*14.36/I5</f>
        <v>33.218770654329141</v>
      </c>
      <c r="K5" s="66">
        <v>28.06</v>
      </c>
      <c r="L5" s="66">
        <f t="shared" ref="L5:L25" si="2">35*27.25/K5</f>
        <v>33.989665003563793</v>
      </c>
      <c r="M5" s="66"/>
      <c r="N5" s="66">
        <f t="shared" ref="N5:N25" si="3">H5+J5+L5+M5</f>
        <v>82.958435657892935</v>
      </c>
      <c r="O5" s="63" t="s">
        <v>181</v>
      </c>
      <c r="P5" s="34" t="s">
        <v>509</v>
      </c>
    </row>
    <row r="6" spans="1:16" ht="15.75" customHeight="1" x14ac:dyDescent="0.25">
      <c r="A6" s="63" t="s">
        <v>510</v>
      </c>
      <c r="B6" s="64" t="s">
        <v>511</v>
      </c>
      <c r="C6" s="64" t="s">
        <v>512</v>
      </c>
      <c r="D6" s="64" t="s">
        <v>45</v>
      </c>
      <c r="E6" s="63">
        <v>8</v>
      </c>
      <c r="F6" s="65" t="s">
        <v>508</v>
      </c>
      <c r="G6" s="66">
        <v>10</v>
      </c>
      <c r="H6" s="66">
        <f t="shared" si="0"/>
        <v>7.5</v>
      </c>
      <c r="I6" s="66">
        <v>14.36</v>
      </c>
      <c r="J6" s="66">
        <f t="shared" si="1"/>
        <v>35</v>
      </c>
      <c r="K6" s="66">
        <v>27.25</v>
      </c>
      <c r="L6" s="66">
        <f t="shared" si="2"/>
        <v>35</v>
      </c>
      <c r="M6" s="66"/>
      <c r="N6" s="66">
        <f t="shared" si="3"/>
        <v>77.5</v>
      </c>
      <c r="O6" s="63" t="s">
        <v>181</v>
      </c>
      <c r="P6" s="34" t="s">
        <v>513</v>
      </c>
    </row>
    <row r="7" spans="1:16" ht="15.75" customHeight="1" x14ac:dyDescent="0.25">
      <c r="A7" s="63" t="s">
        <v>514</v>
      </c>
      <c r="B7" s="64" t="s">
        <v>515</v>
      </c>
      <c r="C7" s="64" t="s">
        <v>79</v>
      </c>
      <c r="D7" s="64" t="s">
        <v>25</v>
      </c>
      <c r="E7" s="63">
        <v>8</v>
      </c>
      <c r="F7" s="65" t="s">
        <v>508</v>
      </c>
      <c r="G7" s="66">
        <v>15.5</v>
      </c>
      <c r="H7" s="66">
        <f t="shared" si="0"/>
        <v>11.625</v>
      </c>
      <c r="I7" s="66">
        <v>15.64</v>
      </c>
      <c r="J7" s="66">
        <f t="shared" si="1"/>
        <v>32.135549872122759</v>
      </c>
      <c r="K7" s="66">
        <v>32.620000000000005</v>
      </c>
      <c r="L7" s="66">
        <f t="shared" si="2"/>
        <v>29.2381974248927</v>
      </c>
      <c r="M7" s="66"/>
      <c r="N7" s="66">
        <f t="shared" si="3"/>
        <v>72.998747297015456</v>
      </c>
      <c r="O7" s="63" t="s">
        <v>187</v>
      </c>
      <c r="P7" s="31" t="s">
        <v>516</v>
      </c>
    </row>
    <row r="8" spans="1:16" ht="15.75" customHeight="1" x14ac:dyDescent="0.25">
      <c r="A8" s="63" t="s">
        <v>506</v>
      </c>
      <c r="B8" s="64" t="s">
        <v>517</v>
      </c>
      <c r="C8" s="64" t="s">
        <v>33</v>
      </c>
      <c r="D8" s="64" t="s">
        <v>274</v>
      </c>
      <c r="E8" s="63">
        <v>8</v>
      </c>
      <c r="F8" s="65" t="s">
        <v>508</v>
      </c>
      <c r="G8" s="66">
        <v>10</v>
      </c>
      <c r="H8" s="66">
        <f t="shared" si="0"/>
        <v>7.5</v>
      </c>
      <c r="I8" s="66">
        <v>15.05</v>
      </c>
      <c r="J8" s="66">
        <f t="shared" si="1"/>
        <v>33.395348837209298</v>
      </c>
      <c r="K8" s="66">
        <v>30.8</v>
      </c>
      <c r="L8" s="66">
        <f t="shared" si="2"/>
        <v>30.96590909090909</v>
      </c>
      <c r="M8" s="66"/>
      <c r="N8" s="66">
        <f t="shared" si="3"/>
        <v>71.861257928118391</v>
      </c>
      <c r="O8" s="63" t="s">
        <v>187</v>
      </c>
      <c r="P8" s="31" t="s">
        <v>509</v>
      </c>
    </row>
    <row r="9" spans="1:16" ht="15.75" customHeight="1" x14ac:dyDescent="0.25">
      <c r="A9" s="63" t="s">
        <v>518</v>
      </c>
      <c r="B9" s="64" t="s">
        <v>519</v>
      </c>
      <c r="C9" s="64" t="s">
        <v>33</v>
      </c>
      <c r="D9" s="64" t="s">
        <v>242</v>
      </c>
      <c r="E9" s="63">
        <v>8</v>
      </c>
      <c r="F9" s="65" t="s">
        <v>508</v>
      </c>
      <c r="G9" s="66">
        <v>18</v>
      </c>
      <c r="H9" s="66">
        <f t="shared" si="0"/>
        <v>13.5</v>
      </c>
      <c r="I9" s="66">
        <v>16.12</v>
      </c>
      <c r="J9" s="66">
        <f t="shared" si="1"/>
        <v>31.178660049627787</v>
      </c>
      <c r="K9" s="66">
        <v>38.519999999999996</v>
      </c>
      <c r="L9" s="66">
        <f t="shared" si="2"/>
        <v>24.759865005192111</v>
      </c>
      <c r="M9" s="66"/>
      <c r="N9" s="66">
        <f t="shared" si="3"/>
        <v>69.438525054819905</v>
      </c>
      <c r="O9" s="63" t="s">
        <v>187</v>
      </c>
      <c r="P9" s="44" t="s">
        <v>520</v>
      </c>
    </row>
    <row r="10" spans="1:16" ht="15.75" customHeight="1" x14ac:dyDescent="0.25">
      <c r="A10" s="63" t="s">
        <v>521</v>
      </c>
      <c r="B10" s="64" t="s">
        <v>522</v>
      </c>
      <c r="C10" s="64" t="s">
        <v>33</v>
      </c>
      <c r="D10" s="64" t="s">
        <v>523</v>
      </c>
      <c r="E10" s="63">
        <v>7</v>
      </c>
      <c r="F10" s="65" t="s">
        <v>508</v>
      </c>
      <c r="G10" s="66">
        <v>12</v>
      </c>
      <c r="H10" s="66">
        <f t="shared" si="0"/>
        <v>9</v>
      </c>
      <c r="I10" s="66">
        <v>16.149999999999999</v>
      </c>
      <c r="J10" s="66">
        <f t="shared" si="1"/>
        <v>31.120743034055728</v>
      </c>
      <c r="K10" s="66">
        <v>32.590000000000003</v>
      </c>
      <c r="L10" s="66">
        <f t="shared" si="2"/>
        <v>29.265111997545254</v>
      </c>
      <c r="M10" s="66"/>
      <c r="N10" s="66">
        <f t="shared" si="3"/>
        <v>69.385855031600983</v>
      </c>
      <c r="O10" s="63" t="s">
        <v>187</v>
      </c>
      <c r="P10" s="34" t="s">
        <v>524</v>
      </c>
    </row>
    <row r="11" spans="1:16" ht="15.75" customHeight="1" x14ac:dyDescent="0.25">
      <c r="A11" s="63" t="s">
        <v>525</v>
      </c>
      <c r="B11" s="64" t="s">
        <v>526</v>
      </c>
      <c r="C11" s="64" t="s">
        <v>277</v>
      </c>
      <c r="D11" s="64" t="s">
        <v>30</v>
      </c>
      <c r="E11" s="63">
        <v>8</v>
      </c>
      <c r="F11" s="65" t="s">
        <v>508</v>
      </c>
      <c r="G11" s="66">
        <v>13</v>
      </c>
      <c r="H11" s="66">
        <f t="shared" si="0"/>
        <v>9.75</v>
      </c>
      <c r="I11" s="66">
        <v>15.31</v>
      </c>
      <c r="J11" s="66">
        <f t="shared" si="1"/>
        <v>32.828216851730893</v>
      </c>
      <c r="K11" s="66">
        <v>38.03</v>
      </c>
      <c r="L11" s="66">
        <f t="shared" si="2"/>
        <v>25.078885090717854</v>
      </c>
      <c r="M11" s="66"/>
      <c r="N11" s="66">
        <f t="shared" si="3"/>
        <v>67.657101942448747</v>
      </c>
      <c r="O11" s="63" t="s">
        <v>527</v>
      </c>
      <c r="P11" s="34" t="s">
        <v>528</v>
      </c>
    </row>
    <row r="12" spans="1:16" ht="15.75" customHeight="1" x14ac:dyDescent="0.25">
      <c r="A12" s="63" t="s">
        <v>529</v>
      </c>
      <c r="B12" s="67" t="s">
        <v>530</v>
      </c>
      <c r="C12" s="67" t="s">
        <v>531</v>
      </c>
      <c r="D12" s="67" t="s">
        <v>532</v>
      </c>
      <c r="E12" s="63">
        <v>7</v>
      </c>
      <c r="F12" s="65" t="s">
        <v>508</v>
      </c>
      <c r="G12" s="66">
        <v>12</v>
      </c>
      <c r="H12" s="66">
        <f t="shared" si="0"/>
        <v>9</v>
      </c>
      <c r="I12" s="66">
        <v>16.53</v>
      </c>
      <c r="J12" s="66">
        <f t="shared" si="1"/>
        <v>30.405323653962487</v>
      </c>
      <c r="K12" s="66">
        <v>35.47</v>
      </c>
      <c r="L12" s="66">
        <f t="shared" si="2"/>
        <v>26.888920214265578</v>
      </c>
      <c r="M12" s="66"/>
      <c r="N12" s="66">
        <f t="shared" si="3"/>
        <v>66.294243868228065</v>
      </c>
      <c r="O12" s="63" t="s">
        <v>527</v>
      </c>
      <c r="P12" s="68" t="s">
        <v>533</v>
      </c>
    </row>
    <row r="13" spans="1:16" ht="15.75" customHeight="1" x14ac:dyDescent="0.25">
      <c r="A13" s="63" t="s">
        <v>534</v>
      </c>
      <c r="B13" s="64" t="s">
        <v>535</v>
      </c>
      <c r="C13" s="64" t="s">
        <v>536</v>
      </c>
      <c r="D13" s="64" t="s">
        <v>270</v>
      </c>
      <c r="E13" s="63">
        <v>8</v>
      </c>
      <c r="F13" s="65" t="s">
        <v>508</v>
      </c>
      <c r="G13" s="66">
        <v>18</v>
      </c>
      <c r="H13" s="66">
        <f t="shared" si="0"/>
        <v>13.5</v>
      </c>
      <c r="I13" s="66">
        <v>18.27</v>
      </c>
      <c r="J13" s="66">
        <f t="shared" si="1"/>
        <v>27.509578544061302</v>
      </c>
      <c r="K13" s="66">
        <v>37.840000000000003</v>
      </c>
      <c r="L13" s="66">
        <f t="shared" si="2"/>
        <v>25.204809725158562</v>
      </c>
      <c r="M13" s="66"/>
      <c r="N13" s="66">
        <f t="shared" si="3"/>
        <v>66.214388269219853</v>
      </c>
      <c r="O13" s="63" t="s">
        <v>527</v>
      </c>
      <c r="P13" s="34" t="s">
        <v>537</v>
      </c>
    </row>
    <row r="14" spans="1:16" ht="15.75" customHeight="1" x14ac:dyDescent="0.25">
      <c r="A14" s="69" t="s">
        <v>525</v>
      </c>
      <c r="B14" s="70" t="s">
        <v>538</v>
      </c>
      <c r="C14" s="70" t="s">
        <v>233</v>
      </c>
      <c r="D14" s="70" t="s">
        <v>30</v>
      </c>
      <c r="E14" s="69">
        <v>8</v>
      </c>
      <c r="F14" s="71" t="s">
        <v>508</v>
      </c>
      <c r="G14" s="72">
        <v>12.5</v>
      </c>
      <c r="H14" s="72">
        <f t="shared" si="0"/>
        <v>9.375</v>
      </c>
      <c r="I14" s="72">
        <v>14.98</v>
      </c>
      <c r="J14" s="72">
        <f t="shared" si="1"/>
        <v>33.551401869158873</v>
      </c>
      <c r="K14" s="72">
        <v>41.78</v>
      </c>
      <c r="L14" s="72">
        <f t="shared" si="2"/>
        <v>22.827908089995212</v>
      </c>
      <c r="M14" s="72"/>
      <c r="N14" s="72">
        <f t="shared" si="3"/>
        <v>65.754309959154085</v>
      </c>
      <c r="O14" s="63" t="s">
        <v>527</v>
      </c>
      <c r="P14" s="34" t="s">
        <v>539</v>
      </c>
    </row>
    <row r="15" spans="1:16" ht="15.75" customHeight="1" x14ac:dyDescent="0.25">
      <c r="A15" s="63" t="s">
        <v>540</v>
      </c>
      <c r="B15" s="64" t="s">
        <v>541</v>
      </c>
      <c r="C15" s="64" t="s">
        <v>70</v>
      </c>
      <c r="D15" s="64" t="s">
        <v>413</v>
      </c>
      <c r="E15" s="63">
        <v>8</v>
      </c>
      <c r="F15" s="65" t="s">
        <v>508</v>
      </c>
      <c r="G15" s="66">
        <v>15.5</v>
      </c>
      <c r="H15" s="66">
        <f t="shared" si="0"/>
        <v>11.625</v>
      </c>
      <c r="I15" s="66">
        <v>17.46</v>
      </c>
      <c r="J15" s="66">
        <f t="shared" si="1"/>
        <v>28.785796105383731</v>
      </c>
      <c r="K15" s="66">
        <v>40.25</v>
      </c>
      <c r="L15" s="66">
        <f t="shared" si="2"/>
        <v>23.695652173913043</v>
      </c>
      <c r="M15" s="66"/>
      <c r="N15" s="66">
        <f t="shared" si="3"/>
        <v>64.106448279296771</v>
      </c>
      <c r="O15" s="63" t="s">
        <v>527</v>
      </c>
      <c r="P15" s="34" t="s">
        <v>542</v>
      </c>
    </row>
    <row r="16" spans="1:16" ht="15.75" customHeight="1" x14ac:dyDescent="0.25">
      <c r="A16" s="63" t="s">
        <v>543</v>
      </c>
      <c r="B16" s="64" t="s">
        <v>544</v>
      </c>
      <c r="C16" s="64" t="s">
        <v>70</v>
      </c>
      <c r="D16" s="64" t="s">
        <v>96</v>
      </c>
      <c r="E16" s="63">
        <v>7</v>
      </c>
      <c r="F16" s="65" t="s">
        <v>508</v>
      </c>
      <c r="G16" s="66">
        <v>8.5</v>
      </c>
      <c r="H16" s="66">
        <f t="shared" si="0"/>
        <v>6.375</v>
      </c>
      <c r="I16" s="66">
        <v>16.28</v>
      </c>
      <c r="J16" s="66">
        <f t="shared" si="1"/>
        <v>30.872235872235869</v>
      </c>
      <c r="K16" s="66">
        <v>36.64</v>
      </c>
      <c r="L16" s="66">
        <f t="shared" si="2"/>
        <v>26.030294759825328</v>
      </c>
      <c r="M16" s="66"/>
      <c r="N16" s="66">
        <f t="shared" si="3"/>
        <v>63.2775306320612</v>
      </c>
      <c r="O16" s="63" t="s">
        <v>527</v>
      </c>
      <c r="P16" s="34" t="s">
        <v>545</v>
      </c>
    </row>
    <row r="17" spans="1:16" ht="15.75" customHeight="1" x14ac:dyDescent="0.25">
      <c r="A17" s="63" t="s">
        <v>543</v>
      </c>
      <c r="B17" s="67" t="s">
        <v>546</v>
      </c>
      <c r="C17" s="67" t="s">
        <v>33</v>
      </c>
      <c r="D17" s="67" t="s">
        <v>34</v>
      </c>
      <c r="E17" s="63">
        <v>7</v>
      </c>
      <c r="F17" s="65" t="s">
        <v>508</v>
      </c>
      <c r="G17" s="66">
        <v>10.5</v>
      </c>
      <c r="H17" s="66">
        <f t="shared" si="0"/>
        <v>7.875</v>
      </c>
      <c r="I17" s="66">
        <v>16.91</v>
      </c>
      <c r="J17" s="66">
        <f t="shared" si="1"/>
        <v>29.722057953873446</v>
      </c>
      <c r="K17" s="66">
        <v>39.620000000000005</v>
      </c>
      <c r="L17" s="66">
        <f t="shared" si="2"/>
        <v>24.072438162544167</v>
      </c>
      <c r="M17" s="66"/>
      <c r="N17" s="66">
        <f t="shared" si="3"/>
        <v>61.669496116417612</v>
      </c>
      <c r="O17" s="63" t="s">
        <v>527</v>
      </c>
      <c r="P17" s="36" t="s">
        <v>545</v>
      </c>
    </row>
    <row r="18" spans="1:16" ht="15.75" customHeight="1" x14ac:dyDescent="0.25">
      <c r="A18" s="63" t="s">
        <v>514</v>
      </c>
      <c r="B18" s="64" t="s">
        <v>547</v>
      </c>
      <c r="C18" s="64" t="s">
        <v>93</v>
      </c>
      <c r="D18" s="64" t="s">
        <v>58</v>
      </c>
      <c r="E18" s="63">
        <v>7</v>
      </c>
      <c r="F18" s="65" t="s">
        <v>508</v>
      </c>
      <c r="G18" s="66">
        <v>13.5</v>
      </c>
      <c r="H18" s="66">
        <f t="shared" si="0"/>
        <v>10.125</v>
      </c>
      <c r="I18" s="66">
        <v>17.059999999999999</v>
      </c>
      <c r="J18" s="66">
        <f t="shared" si="1"/>
        <v>29.460726846424386</v>
      </c>
      <c r="K18" s="66">
        <v>43.239999999999995</v>
      </c>
      <c r="L18" s="66">
        <f t="shared" si="2"/>
        <v>22.057123034227569</v>
      </c>
      <c r="M18" s="66"/>
      <c r="N18" s="66">
        <f t="shared" si="3"/>
        <v>61.642849880651951</v>
      </c>
      <c r="O18" s="63" t="s">
        <v>527</v>
      </c>
      <c r="P18" s="74" t="s">
        <v>516</v>
      </c>
    </row>
    <row r="19" spans="1:16" ht="15.75" customHeight="1" x14ac:dyDescent="0.25">
      <c r="A19" s="63" t="s">
        <v>548</v>
      </c>
      <c r="B19" s="64" t="s">
        <v>549</v>
      </c>
      <c r="C19" s="64" t="s">
        <v>550</v>
      </c>
      <c r="D19" s="64" t="s">
        <v>45</v>
      </c>
      <c r="E19" s="63">
        <v>7</v>
      </c>
      <c r="F19" s="65" t="s">
        <v>508</v>
      </c>
      <c r="G19" s="66">
        <v>14</v>
      </c>
      <c r="H19" s="66">
        <f t="shared" si="0"/>
        <v>10.5</v>
      </c>
      <c r="I19" s="66">
        <v>18.12</v>
      </c>
      <c r="J19" s="66">
        <f t="shared" si="1"/>
        <v>27.737306843267106</v>
      </c>
      <c r="K19" s="66">
        <v>42.13</v>
      </c>
      <c r="L19" s="66">
        <f t="shared" si="2"/>
        <v>22.638262520769047</v>
      </c>
      <c r="M19" s="66"/>
      <c r="N19" s="66">
        <f t="shared" si="3"/>
        <v>60.875569364036153</v>
      </c>
      <c r="O19" s="63" t="s">
        <v>527</v>
      </c>
      <c r="P19" s="34" t="s">
        <v>551</v>
      </c>
    </row>
    <row r="20" spans="1:16" ht="15.75" customHeight="1" x14ac:dyDescent="0.25">
      <c r="A20" s="63" t="s">
        <v>525</v>
      </c>
      <c r="B20" s="64" t="s">
        <v>552</v>
      </c>
      <c r="C20" s="64" t="s">
        <v>44</v>
      </c>
      <c r="D20" s="64" t="s">
        <v>274</v>
      </c>
      <c r="E20" s="63">
        <v>7</v>
      </c>
      <c r="F20" s="65" t="s">
        <v>508</v>
      </c>
      <c r="G20" s="66">
        <v>13</v>
      </c>
      <c r="H20" s="66">
        <f t="shared" si="0"/>
        <v>9.75</v>
      </c>
      <c r="I20" s="66">
        <v>16.97</v>
      </c>
      <c r="J20" s="66">
        <f t="shared" si="1"/>
        <v>29.616971125515615</v>
      </c>
      <c r="K20" s="66">
        <v>45.71</v>
      </c>
      <c r="L20" s="66">
        <f t="shared" si="2"/>
        <v>20.865237366003061</v>
      </c>
      <c r="M20" s="66"/>
      <c r="N20" s="66">
        <f t="shared" si="3"/>
        <v>60.232208491518676</v>
      </c>
      <c r="O20" s="63" t="s">
        <v>527</v>
      </c>
      <c r="P20" s="34" t="s">
        <v>553</v>
      </c>
    </row>
    <row r="21" spans="1:16" ht="15.75" customHeight="1" x14ac:dyDescent="0.25">
      <c r="A21" s="63" t="s">
        <v>554</v>
      </c>
      <c r="B21" s="64" t="s">
        <v>555</v>
      </c>
      <c r="C21" s="64" t="s">
        <v>281</v>
      </c>
      <c r="D21" s="64" t="s">
        <v>37</v>
      </c>
      <c r="E21" s="63">
        <v>7</v>
      </c>
      <c r="F21" s="65" t="s">
        <v>508</v>
      </c>
      <c r="G21" s="66">
        <v>7</v>
      </c>
      <c r="H21" s="66">
        <f t="shared" si="0"/>
        <v>5.25</v>
      </c>
      <c r="I21" s="66">
        <v>15.92</v>
      </c>
      <c r="J21" s="66">
        <f t="shared" si="1"/>
        <v>31.570351758793969</v>
      </c>
      <c r="K21" s="66">
        <v>40.86</v>
      </c>
      <c r="L21" s="66">
        <f t="shared" si="2"/>
        <v>23.341899167890357</v>
      </c>
      <c r="M21" s="66"/>
      <c r="N21" s="66">
        <f t="shared" si="3"/>
        <v>60.162250926684322</v>
      </c>
      <c r="O21" s="63" t="s">
        <v>527</v>
      </c>
      <c r="P21" s="34" t="s">
        <v>556</v>
      </c>
    </row>
    <row r="22" spans="1:16" ht="15.75" customHeight="1" x14ac:dyDescent="0.25">
      <c r="A22" s="63" t="s">
        <v>557</v>
      </c>
      <c r="B22" s="64" t="s">
        <v>558</v>
      </c>
      <c r="C22" s="64" t="s">
        <v>44</v>
      </c>
      <c r="D22" s="64" t="s">
        <v>58</v>
      </c>
      <c r="E22" s="63">
        <v>8</v>
      </c>
      <c r="F22" s="65" t="s">
        <v>508</v>
      </c>
      <c r="G22" s="66">
        <v>11</v>
      </c>
      <c r="H22" s="66">
        <f t="shared" si="0"/>
        <v>8.25</v>
      </c>
      <c r="I22" s="66">
        <v>16.54</v>
      </c>
      <c r="J22" s="66">
        <f t="shared" si="1"/>
        <v>30.3869407496977</v>
      </c>
      <c r="K22" s="66">
        <v>47.95</v>
      </c>
      <c r="L22" s="66">
        <f t="shared" si="2"/>
        <v>19.89051094890511</v>
      </c>
      <c r="M22" s="66"/>
      <c r="N22" s="66">
        <f t="shared" si="3"/>
        <v>58.52745169860281</v>
      </c>
      <c r="O22" s="63" t="s">
        <v>527</v>
      </c>
      <c r="P22" s="34" t="s">
        <v>559</v>
      </c>
    </row>
    <row r="23" spans="1:16" ht="15.75" customHeight="1" x14ac:dyDescent="0.25">
      <c r="A23" s="63" t="s">
        <v>560</v>
      </c>
      <c r="B23" s="64" t="s">
        <v>561</v>
      </c>
      <c r="C23" s="64" t="s">
        <v>41</v>
      </c>
      <c r="D23" s="64" t="s">
        <v>45</v>
      </c>
      <c r="E23" s="63">
        <v>8</v>
      </c>
      <c r="F23" s="65" t="s">
        <v>508</v>
      </c>
      <c r="G23" s="66">
        <v>13.5</v>
      </c>
      <c r="H23" s="66">
        <f t="shared" si="0"/>
        <v>10.125</v>
      </c>
      <c r="I23" s="66">
        <v>16.579999999999998</v>
      </c>
      <c r="J23" s="66">
        <f t="shared" si="1"/>
        <v>30.313630880579012</v>
      </c>
      <c r="K23" s="66">
        <v>66.16</v>
      </c>
      <c r="L23" s="66">
        <f t="shared" si="2"/>
        <v>14.415810157194681</v>
      </c>
      <c r="M23" s="66"/>
      <c r="N23" s="66">
        <f t="shared" si="3"/>
        <v>54.854441037773697</v>
      </c>
      <c r="O23" s="63" t="s">
        <v>527</v>
      </c>
      <c r="P23" s="34" t="s">
        <v>562</v>
      </c>
    </row>
    <row r="24" spans="1:16" ht="15.75" customHeight="1" x14ac:dyDescent="0.25">
      <c r="A24" s="63" t="s">
        <v>534</v>
      </c>
      <c r="B24" s="67" t="s">
        <v>563</v>
      </c>
      <c r="C24" s="67" t="s">
        <v>564</v>
      </c>
      <c r="D24" s="67" t="s">
        <v>58</v>
      </c>
      <c r="E24" s="63">
        <v>7</v>
      </c>
      <c r="F24" s="65" t="s">
        <v>508</v>
      </c>
      <c r="G24" s="66">
        <v>12.5</v>
      </c>
      <c r="H24" s="66">
        <f t="shared" si="0"/>
        <v>9.375</v>
      </c>
      <c r="I24" s="66">
        <v>16.399999999999999</v>
      </c>
      <c r="J24" s="66">
        <f t="shared" si="1"/>
        <v>30.646341463414636</v>
      </c>
      <c r="K24" s="66">
        <v>66.28</v>
      </c>
      <c r="L24" s="66">
        <f t="shared" si="2"/>
        <v>14.38971031985516</v>
      </c>
      <c r="M24" s="66"/>
      <c r="N24" s="66">
        <f t="shared" si="3"/>
        <v>54.411051783269798</v>
      </c>
      <c r="O24" s="63" t="s">
        <v>527</v>
      </c>
      <c r="P24" s="36" t="s">
        <v>537</v>
      </c>
    </row>
    <row r="25" spans="1:16" ht="15.75" customHeight="1" x14ac:dyDescent="0.25">
      <c r="A25" s="63" t="s">
        <v>565</v>
      </c>
      <c r="B25" s="64" t="s">
        <v>566</v>
      </c>
      <c r="C25" s="64" t="s">
        <v>116</v>
      </c>
      <c r="D25" s="64" t="s">
        <v>58</v>
      </c>
      <c r="E25" s="63">
        <v>8</v>
      </c>
      <c r="F25" s="65" t="s">
        <v>508</v>
      </c>
      <c r="G25" s="66">
        <v>11</v>
      </c>
      <c r="H25" s="66">
        <f t="shared" si="0"/>
        <v>8.25</v>
      </c>
      <c r="I25" s="66">
        <v>17.899999999999999</v>
      </c>
      <c r="J25" s="66">
        <f t="shared" si="1"/>
        <v>28.078212290502794</v>
      </c>
      <c r="K25" s="66">
        <v>65.77000000000001</v>
      </c>
      <c r="L25" s="66">
        <f t="shared" si="2"/>
        <v>14.50129238254523</v>
      </c>
      <c r="M25" s="66"/>
      <c r="N25" s="66">
        <f t="shared" si="3"/>
        <v>50.829504673048021</v>
      </c>
      <c r="O25" s="63" t="s">
        <v>527</v>
      </c>
      <c r="P25" s="34" t="s">
        <v>567</v>
      </c>
    </row>
    <row r="27" spans="1:16" ht="15.75" customHeight="1" x14ac:dyDescent="0.25">
      <c r="A27" s="164" t="s">
        <v>1</v>
      </c>
      <c r="B27" s="164" t="s">
        <v>2</v>
      </c>
      <c r="C27" s="164" t="s">
        <v>3</v>
      </c>
      <c r="D27" s="164" t="s">
        <v>4</v>
      </c>
      <c r="E27" s="164" t="s">
        <v>5</v>
      </c>
      <c r="F27" s="161" t="s">
        <v>6</v>
      </c>
      <c r="G27" s="162" t="s">
        <v>7</v>
      </c>
      <c r="H27" s="163"/>
      <c r="I27" s="163"/>
      <c r="J27" s="163"/>
      <c r="K27" s="163"/>
      <c r="L27" s="163"/>
      <c r="M27" s="162" t="s">
        <v>8</v>
      </c>
      <c r="N27" s="162" t="s">
        <v>9</v>
      </c>
      <c r="O27" s="164" t="s">
        <v>10</v>
      </c>
      <c r="P27" s="157" t="s">
        <v>11</v>
      </c>
    </row>
    <row r="28" spans="1:16" ht="15.75" customHeight="1" x14ac:dyDescent="0.25">
      <c r="A28" s="164"/>
      <c r="B28" s="164"/>
      <c r="C28" s="164"/>
      <c r="D28" s="164"/>
      <c r="E28" s="164"/>
      <c r="F28" s="161"/>
      <c r="G28" s="160" t="s">
        <v>12</v>
      </c>
      <c r="H28" s="160"/>
      <c r="I28" s="160" t="s">
        <v>13</v>
      </c>
      <c r="J28" s="160"/>
      <c r="K28" s="160" t="s">
        <v>14</v>
      </c>
      <c r="L28" s="160"/>
      <c r="M28" s="162"/>
      <c r="N28" s="162"/>
      <c r="O28" s="164"/>
      <c r="P28" s="158"/>
    </row>
    <row r="29" spans="1:16" ht="15.75" customHeight="1" x14ac:dyDescent="0.25">
      <c r="A29" s="164"/>
      <c r="B29" s="164"/>
      <c r="C29" s="164"/>
      <c r="D29" s="164"/>
      <c r="E29" s="164"/>
      <c r="F29" s="161"/>
      <c r="G29" s="62" t="s">
        <v>15</v>
      </c>
      <c r="H29" s="62" t="s">
        <v>16</v>
      </c>
      <c r="I29" s="62" t="s">
        <v>15</v>
      </c>
      <c r="J29" s="62" t="s">
        <v>16</v>
      </c>
      <c r="K29" s="62" t="s">
        <v>15</v>
      </c>
      <c r="L29" s="62" t="s">
        <v>16</v>
      </c>
      <c r="M29" s="162"/>
      <c r="N29" s="162"/>
      <c r="O29" s="164"/>
      <c r="P29" s="159"/>
    </row>
    <row r="30" spans="1:16" ht="15.75" customHeight="1" x14ac:dyDescent="0.25">
      <c r="A30" s="75" t="s">
        <v>568</v>
      </c>
      <c r="B30" s="64" t="s">
        <v>569</v>
      </c>
      <c r="C30" s="64" t="s">
        <v>113</v>
      </c>
      <c r="D30" s="64" t="s">
        <v>37</v>
      </c>
      <c r="E30" s="7">
        <v>10</v>
      </c>
      <c r="F30" s="77" t="s">
        <v>570</v>
      </c>
      <c r="G30" s="78">
        <v>27</v>
      </c>
      <c r="H30" s="78">
        <f t="shared" ref="H30:H65" si="4">30*G30/60</f>
        <v>13.5</v>
      </c>
      <c r="I30" s="78">
        <v>19.649999999999999</v>
      </c>
      <c r="J30" s="78">
        <f t="shared" ref="J30:J65" si="5">35*19.65/I30</f>
        <v>35</v>
      </c>
      <c r="K30" s="78">
        <v>23.73</v>
      </c>
      <c r="L30" s="78">
        <f t="shared" ref="L30:L64" si="6">35*23.73/K30</f>
        <v>35</v>
      </c>
      <c r="M30" s="78"/>
      <c r="N30" s="78">
        <f t="shared" ref="N30:N65" si="7">H30+J30+L30+M30</f>
        <v>83.5</v>
      </c>
      <c r="O30" s="76" t="s">
        <v>181</v>
      </c>
      <c r="P30" s="11" t="s">
        <v>513</v>
      </c>
    </row>
    <row r="31" spans="1:16" ht="15.75" customHeight="1" x14ac:dyDescent="0.25">
      <c r="A31" s="75" t="s">
        <v>525</v>
      </c>
      <c r="B31" s="64" t="s">
        <v>571</v>
      </c>
      <c r="C31" s="64" t="s">
        <v>448</v>
      </c>
      <c r="D31" s="64" t="s">
        <v>572</v>
      </c>
      <c r="E31" s="7">
        <v>10</v>
      </c>
      <c r="F31" s="77" t="s">
        <v>570</v>
      </c>
      <c r="G31" s="78">
        <v>20</v>
      </c>
      <c r="H31" s="78">
        <f t="shared" si="4"/>
        <v>10</v>
      </c>
      <c r="I31" s="78">
        <v>19.86</v>
      </c>
      <c r="J31" s="78">
        <f t="shared" si="5"/>
        <v>34.629909365558916</v>
      </c>
      <c r="K31" s="78">
        <v>24.21</v>
      </c>
      <c r="L31" s="78">
        <f t="shared" si="6"/>
        <v>34.306071871127635</v>
      </c>
      <c r="M31" s="78"/>
      <c r="N31" s="78">
        <f t="shared" si="7"/>
        <v>78.935981236686558</v>
      </c>
      <c r="O31" s="76" t="s">
        <v>181</v>
      </c>
      <c r="P31" s="11" t="s">
        <v>553</v>
      </c>
    </row>
    <row r="32" spans="1:16" ht="15.75" customHeight="1" x14ac:dyDescent="0.25">
      <c r="A32" s="79" t="s">
        <v>518</v>
      </c>
      <c r="B32" s="64" t="s">
        <v>573</v>
      </c>
      <c r="C32" s="64" t="s">
        <v>574</v>
      </c>
      <c r="D32" s="64" t="s">
        <v>203</v>
      </c>
      <c r="E32" s="23">
        <v>10</v>
      </c>
      <c r="F32" s="77" t="s">
        <v>570</v>
      </c>
      <c r="G32" s="78">
        <v>26</v>
      </c>
      <c r="H32" s="78">
        <f t="shared" si="4"/>
        <v>13</v>
      </c>
      <c r="I32" s="78">
        <v>20.41</v>
      </c>
      <c r="J32" s="78">
        <f t="shared" si="5"/>
        <v>33.696717295443413</v>
      </c>
      <c r="K32" s="78">
        <v>26.49</v>
      </c>
      <c r="L32" s="78">
        <f t="shared" si="6"/>
        <v>31.353340883352214</v>
      </c>
      <c r="M32" s="78"/>
      <c r="N32" s="78">
        <f t="shared" si="7"/>
        <v>78.050058178795624</v>
      </c>
      <c r="O32" s="76" t="s">
        <v>181</v>
      </c>
      <c r="P32" s="11" t="s">
        <v>520</v>
      </c>
    </row>
    <row r="33" spans="1:16" ht="15.75" customHeight="1" x14ac:dyDescent="0.25">
      <c r="A33" s="79" t="s">
        <v>518</v>
      </c>
      <c r="B33" s="64" t="s">
        <v>575</v>
      </c>
      <c r="C33" s="64" t="s">
        <v>576</v>
      </c>
      <c r="D33" s="64" t="s">
        <v>242</v>
      </c>
      <c r="E33" s="23">
        <v>10</v>
      </c>
      <c r="F33" s="77" t="s">
        <v>570</v>
      </c>
      <c r="G33" s="78">
        <v>23</v>
      </c>
      <c r="H33" s="78">
        <v>11.5</v>
      </c>
      <c r="I33" s="78">
        <v>20.260000000000002</v>
      </c>
      <c r="J33" s="78">
        <f t="shared" si="5"/>
        <v>33.946199407699901</v>
      </c>
      <c r="K33" s="78">
        <v>28.06</v>
      </c>
      <c r="L33" s="78">
        <f t="shared" si="6"/>
        <v>29.59907341411262</v>
      </c>
      <c r="M33" s="78"/>
      <c r="N33" s="78">
        <f t="shared" si="7"/>
        <v>75.045272821812517</v>
      </c>
      <c r="O33" s="76" t="s">
        <v>187</v>
      </c>
      <c r="P33" s="11" t="s">
        <v>520</v>
      </c>
    </row>
    <row r="34" spans="1:16" ht="15.75" customHeight="1" x14ac:dyDescent="0.25">
      <c r="A34" s="79" t="s">
        <v>518</v>
      </c>
      <c r="B34" s="64" t="s">
        <v>577</v>
      </c>
      <c r="C34" s="64" t="s">
        <v>578</v>
      </c>
      <c r="D34" s="64" t="s">
        <v>105</v>
      </c>
      <c r="E34" s="23">
        <v>10</v>
      </c>
      <c r="F34" s="77" t="s">
        <v>570</v>
      </c>
      <c r="G34" s="80">
        <v>31.5</v>
      </c>
      <c r="H34" s="78">
        <f t="shared" si="4"/>
        <v>15.75</v>
      </c>
      <c r="I34" s="80">
        <v>21.41</v>
      </c>
      <c r="J34" s="78">
        <f t="shared" si="5"/>
        <v>32.122839794488556</v>
      </c>
      <c r="K34" s="80">
        <v>30.77</v>
      </c>
      <c r="L34" s="78">
        <f t="shared" si="6"/>
        <v>26.992200194995128</v>
      </c>
      <c r="M34" s="80"/>
      <c r="N34" s="78">
        <f t="shared" si="7"/>
        <v>74.865039989483677</v>
      </c>
      <c r="O34" s="76" t="s">
        <v>187</v>
      </c>
      <c r="P34" s="11" t="s">
        <v>520</v>
      </c>
    </row>
    <row r="35" spans="1:16" ht="15.75" customHeight="1" x14ac:dyDescent="0.25">
      <c r="A35" s="75" t="s">
        <v>579</v>
      </c>
      <c r="B35" s="64" t="s">
        <v>580</v>
      </c>
      <c r="C35" s="64" t="s">
        <v>581</v>
      </c>
      <c r="D35" s="64" t="s">
        <v>37</v>
      </c>
      <c r="E35" s="7">
        <v>9</v>
      </c>
      <c r="F35" s="77" t="s">
        <v>570</v>
      </c>
      <c r="G35" s="78">
        <v>26</v>
      </c>
      <c r="H35" s="78">
        <f t="shared" si="4"/>
        <v>13</v>
      </c>
      <c r="I35" s="78">
        <v>20.57</v>
      </c>
      <c r="J35" s="78">
        <f t="shared" si="5"/>
        <v>33.434613514827419</v>
      </c>
      <c r="K35" s="78">
        <v>29.78</v>
      </c>
      <c r="L35" s="78">
        <f t="shared" si="6"/>
        <v>27.889523169912696</v>
      </c>
      <c r="M35" s="78"/>
      <c r="N35" s="78">
        <f t="shared" si="7"/>
        <v>74.324136684740111</v>
      </c>
      <c r="O35" s="76" t="s">
        <v>187</v>
      </c>
      <c r="P35" s="11" t="s">
        <v>533</v>
      </c>
    </row>
    <row r="36" spans="1:16" ht="15.75" customHeight="1" x14ac:dyDescent="0.25">
      <c r="A36" s="81" t="s">
        <v>582</v>
      </c>
      <c r="B36" s="64" t="s">
        <v>583</v>
      </c>
      <c r="C36" s="64" t="s">
        <v>33</v>
      </c>
      <c r="D36" s="64" t="s">
        <v>242</v>
      </c>
      <c r="E36" s="82">
        <v>9</v>
      </c>
      <c r="F36" s="77" t="s">
        <v>570</v>
      </c>
      <c r="G36" s="78">
        <v>16</v>
      </c>
      <c r="H36" s="78">
        <f t="shared" si="4"/>
        <v>8</v>
      </c>
      <c r="I36" s="78">
        <v>19.91</v>
      </c>
      <c r="J36" s="78">
        <f t="shared" si="5"/>
        <v>34.5429432446007</v>
      </c>
      <c r="K36" s="78">
        <v>27.52</v>
      </c>
      <c r="L36" s="78">
        <f t="shared" si="6"/>
        <v>30.179869186046513</v>
      </c>
      <c r="M36" s="78"/>
      <c r="N36" s="78">
        <f t="shared" si="7"/>
        <v>72.72281243064721</v>
      </c>
      <c r="O36" s="76" t="s">
        <v>187</v>
      </c>
      <c r="P36" s="16" t="s">
        <v>509</v>
      </c>
    </row>
    <row r="37" spans="1:16" ht="15.75" customHeight="1" x14ac:dyDescent="0.25">
      <c r="A37" s="75" t="s">
        <v>584</v>
      </c>
      <c r="B37" s="64" t="s">
        <v>585</v>
      </c>
      <c r="C37" s="64" t="s">
        <v>70</v>
      </c>
      <c r="D37" s="64" t="s">
        <v>586</v>
      </c>
      <c r="E37" s="7">
        <v>10</v>
      </c>
      <c r="F37" s="77" t="s">
        <v>570</v>
      </c>
      <c r="G37" s="78">
        <v>22</v>
      </c>
      <c r="H37" s="78">
        <f t="shared" si="4"/>
        <v>11</v>
      </c>
      <c r="I37" s="78">
        <v>20.02</v>
      </c>
      <c r="J37" s="78">
        <f t="shared" si="5"/>
        <v>34.353146853146853</v>
      </c>
      <c r="K37" s="78">
        <v>30.69</v>
      </c>
      <c r="L37" s="78">
        <f t="shared" si="6"/>
        <v>27.062561094819159</v>
      </c>
      <c r="M37" s="78"/>
      <c r="N37" s="78">
        <f t="shared" si="7"/>
        <v>72.415707947966013</v>
      </c>
      <c r="O37" s="76" t="s">
        <v>187</v>
      </c>
      <c r="P37" s="11" t="s">
        <v>587</v>
      </c>
    </row>
    <row r="38" spans="1:16" ht="15.75" customHeight="1" x14ac:dyDescent="0.25">
      <c r="A38" s="75" t="s">
        <v>588</v>
      </c>
      <c r="B38" s="70" t="s">
        <v>589</v>
      </c>
      <c r="C38" s="70" t="s">
        <v>590</v>
      </c>
      <c r="D38" s="70" t="s">
        <v>591</v>
      </c>
      <c r="E38" s="7">
        <v>10</v>
      </c>
      <c r="F38" s="83" t="s">
        <v>570</v>
      </c>
      <c r="G38" s="84">
        <v>21.5</v>
      </c>
      <c r="H38" s="84">
        <f t="shared" si="4"/>
        <v>10.75</v>
      </c>
      <c r="I38" s="84">
        <v>21.32</v>
      </c>
      <c r="J38" s="84">
        <f t="shared" si="5"/>
        <v>32.258442776735457</v>
      </c>
      <c r="K38" s="84">
        <v>28.55</v>
      </c>
      <c r="L38" s="84">
        <f t="shared" si="6"/>
        <v>29.091068301225921</v>
      </c>
      <c r="M38" s="84"/>
      <c r="N38" s="84">
        <f t="shared" si="7"/>
        <v>72.099511077961381</v>
      </c>
      <c r="O38" s="76" t="s">
        <v>187</v>
      </c>
      <c r="P38" s="11" t="s">
        <v>545</v>
      </c>
    </row>
    <row r="39" spans="1:16" ht="15.75" customHeight="1" x14ac:dyDescent="0.25">
      <c r="A39" s="79" t="s">
        <v>518</v>
      </c>
      <c r="B39" s="64" t="s">
        <v>592</v>
      </c>
      <c r="C39" s="64" t="s">
        <v>113</v>
      </c>
      <c r="D39" s="64" t="s">
        <v>532</v>
      </c>
      <c r="E39" s="23">
        <v>10</v>
      </c>
      <c r="F39" s="77" t="s">
        <v>570</v>
      </c>
      <c r="G39" s="78">
        <v>19</v>
      </c>
      <c r="H39" s="78">
        <f t="shared" si="4"/>
        <v>9.5</v>
      </c>
      <c r="I39" s="78">
        <v>20.71</v>
      </c>
      <c r="J39" s="78">
        <f t="shared" si="5"/>
        <v>33.208594881699661</v>
      </c>
      <c r="K39" s="78">
        <v>28.76</v>
      </c>
      <c r="L39" s="78">
        <f t="shared" si="6"/>
        <v>28.878650904033382</v>
      </c>
      <c r="M39" s="78"/>
      <c r="N39" s="78">
        <f t="shared" si="7"/>
        <v>71.587245785733046</v>
      </c>
      <c r="O39" s="76" t="s">
        <v>187</v>
      </c>
      <c r="P39" s="11" t="s">
        <v>520</v>
      </c>
    </row>
    <row r="40" spans="1:16" ht="15.75" customHeight="1" x14ac:dyDescent="0.25">
      <c r="A40" s="85" t="s">
        <v>593</v>
      </c>
      <c r="B40" s="64" t="s">
        <v>594</v>
      </c>
      <c r="C40" s="64" t="s">
        <v>62</v>
      </c>
      <c r="D40" s="64" t="s">
        <v>58</v>
      </c>
      <c r="E40" s="82">
        <v>11</v>
      </c>
      <c r="F40" s="77" t="s">
        <v>570</v>
      </c>
      <c r="G40" s="78">
        <v>19</v>
      </c>
      <c r="H40" s="78">
        <f t="shared" si="4"/>
        <v>9.5</v>
      </c>
      <c r="I40" s="78">
        <v>20.18</v>
      </c>
      <c r="J40" s="78">
        <f t="shared" si="5"/>
        <v>34.08077304261645</v>
      </c>
      <c r="K40" s="78">
        <v>30.08</v>
      </c>
      <c r="L40" s="78">
        <f t="shared" si="6"/>
        <v>27.611369680851066</v>
      </c>
      <c r="M40" s="78"/>
      <c r="N40" s="78">
        <f t="shared" si="7"/>
        <v>71.192142723467512</v>
      </c>
      <c r="O40" s="76" t="s">
        <v>187</v>
      </c>
      <c r="P40" s="16" t="s">
        <v>595</v>
      </c>
    </row>
    <row r="41" spans="1:16" ht="15.75" customHeight="1" x14ac:dyDescent="0.25">
      <c r="A41" s="75" t="s">
        <v>593</v>
      </c>
      <c r="B41" s="64" t="s">
        <v>596</v>
      </c>
      <c r="C41" s="64" t="s">
        <v>116</v>
      </c>
      <c r="D41" s="64" t="s">
        <v>85</v>
      </c>
      <c r="E41" s="7">
        <v>9</v>
      </c>
      <c r="F41" s="77" t="s">
        <v>570</v>
      </c>
      <c r="G41" s="78">
        <v>17</v>
      </c>
      <c r="H41" s="78">
        <f t="shared" si="4"/>
        <v>8.5</v>
      </c>
      <c r="I41" s="78">
        <v>20.12</v>
      </c>
      <c r="J41" s="78">
        <f t="shared" si="5"/>
        <v>34.182405566600394</v>
      </c>
      <c r="K41" s="78">
        <v>29.51</v>
      </c>
      <c r="L41" s="78">
        <f t="shared" si="6"/>
        <v>28.144696712978654</v>
      </c>
      <c r="M41" s="78"/>
      <c r="N41" s="78">
        <f t="shared" si="7"/>
        <v>70.827102279579051</v>
      </c>
      <c r="O41" s="76" t="s">
        <v>527</v>
      </c>
      <c r="P41" s="11" t="s">
        <v>595</v>
      </c>
    </row>
    <row r="42" spans="1:16" ht="15.75" customHeight="1" x14ac:dyDescent="0.25">
      <c r="A42" s="85" t="s">
        <v>588</v>
      </c>
      <c r="B42" s="64" t="s">
        <v>597</v>
      </c>
      <c r="C42" s="64" t="s">
        <v>448</v>
      </c>
      <c r="D42" s="64" t="s">
        <v>102</v>
      </c>
      <c r="E42" s="82">
        <v>10</v>
      </c>
      <c r="F42" s="77" t="s">
        <v>570</v>
      </c>
      <c r="G42" s="78">
        <v>22.5</v>
      </c>
      <c r="H42" s="78">
        <f t="shared" si="4"/>
        <v>11.25</v>
      </c>
      <c r="I42" s="78">
        <v>21.07</v>
      </c>
      <c r="J42" s="78">
        <f t="shared" si="5"/>
        <v>32.641196013289033</v>
      </c>
      <c r="K42" s="78">
        <v>31.28</v>
      </c>
      <c r="L42" s="78">
        <f t="shared" si="6"/>
        <v>26.552109974424553</v>
      </c>
      <c r="M42" s="78"/>
      <c r="N42" s="78">
        <f t="shared" si="7"/>
        <v>70.443305987713586</v>
      </c>
      <c r="O42" s="76" t="s">
        <v>527</v>
      </c>
      <c r="P42" s="16" t="s">
        <v>545</v>
      </c>
    </row>
    <row r="43" spans="1:16" ht="15.75" customHeight="1" x14ac:dyDescent="0.25">
      <c r="A43" s="75" t="s">
        <v>525</v>
      </c>
      <c r="B43" s="64" t="s">
        <v>598</v>
      </c>
      <c r="C43" s="64" t="s">
        <v>116</v>
      </c>
      <c r="D43" s="64" t="s">
        <v>599</v>
      </c>
      <c r="E43" s="7">
        <v>9</v>
      </c>
      <c r="F43" s="77" t="s">
        <v>570</v>
      </c>
      <c r="G43" s="80">
        <v>16.5</v>
      </c>
      <c r="H43" s="78">
        <f t="shared" si="4"/>
        <v>8.25</v>
      </c>
      <c r="I43" s="80">
        <v>21.09</v>
      </c>
      <c r="J43" s="78">
        <f t="shared" si="5"/>
        <v>32.610241820768138</v>
      </c>
      <c r="K43" s="80">
        <v>28.24</v>
      </c>
      <c r="L43" s="78">
        <f t="shared" si="6"/>
        <v>29.410410764872527</v>
      </c>
      <c r="M43" s="80"/>
      <c r="N43" s="78">
        <f t="shared" si="7"/>
        <v>70.270652585640661</v>
      </c>
      <c r="O43" s="76" t="s">
        <v>527</v>
      </c>
      <c r="P43" s="7" t="s">
        <v>528</v>
      </c>
    </row>
    <row r="44" spans="1:16" ht="15.75" customHeight="1" x14ac:dyDescent="0.25">
      <c r="A44" s="85" t="s">
        <v>600</v>
      </c>
      <c r="B44" s="64" t="s">
        <v>601</v>
      </c>
      <c r="C44" s="64" t="s">
        <v>53</v>
      </c>
      <c r="D44" s="64" t="s">
        <v>602</v>
      </c>
      <c r="E44" s="82">
        <v>11</v>
      </c>
      <c r="F44" s="77" t="s">
        <v>570</v>
      </c>
      <c r="G44" s="78">
        <v>20</v>
      </c>
      <c r="H44" s="78">
        <f t="shared" si="4"/>
        <v>10</v>
      </c>
      <c r="I44" s="78">
        <v>21.42</v>
      </c>
      <c r="J44" s="78">
        <f t="shared" si="5"/>
        <v>32.107843137254896</v>
      </c>
      <c r="K44" s="78">
        <v>29.81</v>
      </c>
      <c r="L44" s="78">
        <f t="shared" si="6"/>
        <v>27.861455887286148</v>
      </c>
      <c r="M44" s="78"/>
      <c r="N44" s="78">
        <f t="shared" si="7"/>
        <v>69.969299024541044</v>
      </c>
      <c r="O44" s="76" t="s">
        <v>527</v>
      </c>
      <c r="P44" s="16" t="s">
        <v>567</v>
      </c>
    </row>
    <row r="45" spans="1:16" ht="15.75" customHeight="1" x14ac:dyDescent="0.25">
      <c r="A45" s="85" t="s">
        <v>603</v>
      </c>
      <c r="B45" s="64" t="s">
        <v>604</v>
      </c>
      <c r="C45" s="64" t="s">
        <v>605</v>
      </c>
      <c r="D45" s="64" t="s">
        <v>606</v>
      </c>
      <c r="E45" s="82">
        <v>10</v>
      </c>
      <c r="F45" s="77" t="s">
        <v>570</v>
      </c>
      <c r="G45" s="80">
        <v>17</v>
      </c>
      <c r="H45" s="78">
        <f t="shared" si="4"/>
        <v>8.5</v>
      </c>
      <c r="I45" s="80">
        <v>21.1</v>
      </c>
      <c r="J45" s="78">
        <f t="shared" si="5"/>
        <v>32.594786729857816</v>
      </c>
      <c r="K45" s="80">
        <v>29.33</v>
      </c>
      <c r="L45" s="78">
        <f t="shared" si="6"/>
        <v>28.317422434367547</v>
      </c>
      <c r="M45" s="80"/>
      <c r="N45" s="78">
        <f t="shared" si="7"/>
        <v>69.412209164225359</v>
      </c>
      <c r="O45" s="76" t="s">
        <v>527</v>
      </c>
      <c r="P45" s="16" t="s">
        <v>607</v>
      </c>
    </row>
    <row r="46" spans="1:16" ht="15.75" customHeight="1" x14ac:dyDescent="0.25">
      <c r="A46" s="79" t="s">
        <v>518</v>
      </c>
      <c r="B46" s="64" t="s">
        <v>608</v>
      </c>
      <c r="C46" s="64" t="s">
        <v>70</v>
      </c>
      <c r="D46" s="64" t="s">
        <v>111</v>
      </c>
      <c r="E46" s="23">
        <v>11</v>
      </c>
      <c r="F46" s="77" t="s">
        <v>570</v>
      </c>
      <c r="G46" s="80">
        <v>24.5</v>
      </c>
      <c r="H46" s="78">
        <f t="shared" si="4"/>
        <v>12.25</v>
      </c>
      <c r="I46" s="80">
        <v>20.65</v>
      </c>
      <c r="J46" s="78">
        <f t="shared" si="5"/>
        <v>33.305084745762713</v>
      </c>
      <c r="K46" s="80">
        <v>34.879999999999995</v>
      </c>
      <c r="L46" s="78">
        <f t="shared" si="6"/>
        <v>23.811639908256886</v>
      </c>
      <c r="M46" s="80"/>
      <c r="N46" s="78">
        <f t="shared" si="7"/>
        <v>69.366724654019606</v>
      </c>
      <c r="O46" s="76" t="s">
        <v>527</v>
      </c>
      <c r="P46" s="11" t="s">
        <v>520</v>
      </c>
    </row>
    <row r="47" spans="1:16" ht="15.75" customHeight="1" x14ac:dyDescent="0.25">
      <c r="A47" s="79" t="s">
        <v>582</v>
      </c>
      <c r="B47" s="64" t="s">
        <v>609</v>
      </c>
      <c r="C47" s="64" t="s">
        <v>70</v>
      </c>
      <c r="D47" s="64" t="s">
        <v>58</v>
      </c>
      <c r="E47" s="7">
        <v>9</v>
      </c>
      <c r="F47" s="77" t="s">
        <v>570</v>
      </c>
      <c r="G47" s="78">
        <v>20</v>
      </c>
      <c r="H47" s="78">
        <f t="shared" si="4"/>
        <v>10</v>
      </c>
      <c r="I47" s="78">
        <v>22.12</v>
      </c>
      <c r="J47" s="78">
        <f t="shared" si="5"/>
        <v>31.091772151898734</v>
      </c>
      <c r="K47" s="78">
        <v>30.05</v>
      </c>
      <c r="L47" s="78">
        <f t="shared" si="6"/>
        <v>27.638935108153081</v>
      </c>
      <c r="M47" s="78"/>
      <c r="N47" s="78">
        <f t="shared" si="7"/>
        <v>68.730707260051815</v>
      </c>
      <c r="O47" s="76" t="s">
        <v>527</v>
      </c>
      <c r="P47" s="11" t="s">
        <v>509</v>
      </c>
    </row>
    <row r="48" spans="1:16" ht="15.75" customHeight="1" x14ac:dyDescent="0.25">
      <c r="A48" s="75" t="s">
        <v>579</v>
      </c>
      <c r="B48" s="64" t="s">
        <v>610</v>
      </c>
      <c r="C48" s="64" t="s">
        <v>611</v>
      </c>
      <c r="D48" s="64" t="s">
        <v>71</v>
      </c>
      <c r="E48" s="7">
        <v>9</v>
      </c>
      <c r="F48" s="77" t="s">
        <v>570</v>
      </c>
      <c r="G48" s="80">
        <v>14.5</v>
      </c>
      <c r="H48" s="78">
        <f t="shared" si="4"/>
        <v>7.25</v>
      </c>
      <c r="I48" s="80">
        <v>20.87</v>
      </c>
      <c r="J48" s="78">
        <f t="shared" si="5"/>
        <v>32.954000958313365</v>
      </c>
      <c r="K48" s="80">
        <v>30.03</v>
      </c>
      <c r="L48" s="78">
        <f t="shared" si="6"/>
        <v>27.65734265734266</v>
      </c>
      <c r="M48" s="80"/>
      <c r="N48" s="78">
        <f t="shared" si="7"/>
        <v>67.861343615656025</v>
      </c>
      <c r="O48" s="76" t="s">
        <v>527</v>
      </c>
      <c r="P48" s="11" t="s">
        <v>533</v>
      </c>
    </row>
    <row r="49" spans="1:16" ht="15.75" customHeight="1" x14ac:dyDescent="0.25">
      <c r="A49" s="75" t="s">
        <v>612</v>
      </c>
      <c r="B49" s="64" t="s">
        <v>613</v>
      </c>
      <c r="C49" s="64" t="s">
        <v>614</v>
      </c>
      <c r="D49" s="64" t="s">
        <v>523</v>
      </c>
      <c r="E49" s="7">
        <v>11</v>
      </c>
      <c r="F49" s="77" t="s">
        <v>570</v>
      </c>
      <c r="G49" s="80">
        <v>16</v>
      </c>
      <c r="H49" s="78">
        <f t="shared" si="4"/>
        <v>8</v>
      </c>
      <c r="I49" s="80">
        <v>20.72</v>
      </c>
      <c r="J49" s="78">
        <f t="shared" si="5"/>
        <v>33.192567567567572</v>
      </c>
      <c r="K49" s="80">
        <v>31.58</v>
      </c>
      <c r="L49" s="78">
        <f t="shared" si="6"/>
        <v>26.299873337555418</v>
      </c>
      <c r="M49" s="80"/>
      <c r="N49" s="78">
        <f t="shared" si="7"/>
        <v>67.49244090512299</v>
      </c>
      <c r="O49" s="76" t="s">
        <v>527</v>
      </c>
      <c r="P49" s="23" t="s">
        <v>537</v>
      </c>
    </row>
    <row r="50" spans="1:16" ht="15.75" customHeight="1" x14ac:dyDescent="0.25">
      <c r="A50" s="75" t="s">
        <v>600</v>
      </c>
      <c r="B50" s="64" t="s">
        <v>615</v>
      </c>
      <c r="C50" s="64" t="s">
        <v>269</v>
      </c>
      <c r="D50" s="64" t="s">
        <v>25</v>
      </c>
      <c r="E50" s="7">
        <v>11</v>
      </c>
      <c r="F50" s="77" t="s">
        <v>570</v>
      </c>
      <c r="G50" s="78">
        <v>27.5</v>
      </c>
      <c r="H50" s="78">
        <f t="shared" si="4"/>
        <v>13.75</v>
      </c>
      <c r="I50" s="78">
        <v>21.52</v>
      </c>
      <c r="J50" s="78">
        <f t="shared" si="5"/>
        <v>31.95864312267658</v>
      </c>
      <c r="K50" s="78">
        <v>38.94</v>
      </c>
      <c r="L50" s="78">
        <f t="shared" si="6"/>
        <v>21.328967642526969</v>
      </c>
      <c r="M50" s="78"/>
      <c r="N50" s="78">
        <f t="shared" si="7"/>
        <v>67.037610765203539</v>
      </c>
      <c r="O50" s="76" t="s">
        <v>527</v>
      </c>
      <c r="P50" s="11" t="s">
        <v>567</v>
      </c>
    </row>
    <row r="51" spans="1:16" ht="15.75" customHeight="1" x14ac:dyDescent="0.25">
      <c r="A51" s="75" t="s">
        <v>616</v>
      </c>
      <c r="B51" s="64" t="s">
        <v>617</v>
      </c>
      <c r="C51" s="64" t="s">
        <v>41</v>
      </c>
      <c r="D51" s="64" t="s">
        <v>58</v>
      </c>
      <c r="E51" s="7">
        <v>10</v>
      </c>
      <c r="F51" s="77" t="s">
        <v>570</v>
      </c>
      <c r="G51" s="78">
        <v>24</v>
      </c>
      <c r="H51" s="78">
        <f t="shared" si="4"/>
        <v>12</v>
      </c>
      <c r="I51" s="78">
        <v>21.51</v>
      </c>
      <c r="J51" s="78">
        <f t="shared" si="5"/>
        <v>31.973500697350069</v>
      </c>
      <c r="K51" s="78">
        <v>36.049999999999997</v>
      </c>
      <c r="L51" s="78">
        <f t="shared" si="6"/>
        <v>23.038834951456316</v>
      </c>
      <c r="M51" s="78"/>
      <c r="N51" s="78">
        <f t="shared" si="7"/>
        <v>67.012335648806385</v>
      </c>
      <c r="O51" s="76" t="s">
        <v>527</v>
      </c>
      <c r="P51" s="11" t="s">
        <v>524</v>
      </c>
    </row>
    <row r="52" spans="1:16" ht="15.75" customHeight="1" x14ac:dyDescent="0.25">
      <c r="A52" s="75" t="s">
        <v>510</v>
      </c>
      <c r="B52" s="64" t="s">
        <v>618</v>
      </c>
      <c r="C52" s="64" t="s">
        <v>62</v>
      </c>
      <c r="D52" s="64" t="s">
        <v>37</v>
      </c>
      <c r="E52" s="7">
        <v>10</v>
      </c>
      <c r="F52" s="77" t="s">
        <v>570</v>
      </c>
      <c r="G52" s="80">
        <v>16</v>
      </c>
      <c r="H52" s="78">
        <f t="shared" si="4"/>
        <v>8</v>
      </c>
      <c r="I52" s="80">
        <v>20.41</v>
      </c>
      <c r="J52" s="78">
        <f t="shared" si="5"/>
        <v>33.696717295443413</v>
      </c>
      <c r="K52" s="80">
        <v>32.96</v>
      </c>
      <c r="L52" s="78">
        <f t="shared" si="6"/>
        <v>25.198725728155342</v>
      </c>
      <c r="M52" s="80"/>
      <c r="N52" s="78">
        <f t="shared" si="7"/>
        <v>66.895443023598759</v>
      </c>
      <c r="O52" s="76" t="s">
        <v>527</v>
      </c>
      <c r="P52" s="7" t="s">
        <v>513</v>
      </c>
    </row>
    <row r="53" spans="1:16" ht="15.75" customHeight="1" x14ac:dyDescent="0.25">
      <c r="A53" s="85" t="s">
        <v>588</v>
      </c>
      <c r="B53" s="64" t="s">
        <v>619</v>
      </c>
      <c r="C53" s="64" t="s">
        <v>62</v>
      </c>
      <c r="D53" s="64" t="s">
        <v>203</v>
      </c>
      <c r="E53" s="82">
        <v>10</v>
      </c>
      <c r="F53" s="77" t="s">
        <v>570</v>
      </c>
      <c r="G53" s="80">
        <v>22</v>
      </c>
      <c r="H53" s="78">
        <f t="shared" si="4"/>
        <v>11</v>
      </c>
      <c r="I53" s="80">
        <v>22.08</v>
      </c>
      <c r="J53" s="78">
        <f t="shared" si="5"/>
        <v>31.148097826086961</v>
      </c>
      <c r="K53" s="80">
        <v>33.659999999999997</v>
      </c>
      <c r="L53" s="78">
        <f t="shared" si="6"/>
        <v>24.674688057041003</v>
      </c>
      <c r="M53" s="80"/>
      <c r="N53" s="78">
        <f t="shared" si="7"/>
        <v>66.822785883127963</v>
      </c>
      <c r="O53" s="76" t="s">
        <v>527</v>
      </c>
      <c r="P53" s="82" t="s">
        <v>545</v>
      </c>
    </row>
    <row r="54" spans="1:16" ht="15.75" customHeight="1" x14ac:dyDescent="0.25">
      <c r="A54" s="75" t="s">
        <v>612</v>
      </c>
      <c r="B54" s="64" t="s">
        <v>620</v>
      </c>
      <c r="C54" s="64" t="s">
        <v>564</v>
      </c>
      <c r="D54" s="64" t="s">
        <v>37</v>
      </c>
      <c r="E54" s="7">
        <v>10</v>
      </c>
      <c r="F54" s="77" t="s">
        <v>570</v>
      </c>
      <c r="G54" s="80">
        <v>14.5</v>
      </c>
      <c r="H54" s="78">
        <f t="shared" si="4"/>
        <v>7.25</v>
      </c>
      <c r="I54" s="80">
        <v>21.13</v>
      </c>
      <c r="J54" s="78">
        <f t="shared" si="5"/>
        <v>32.548509228584955</v>
      </c>
      <c r="K54" s="80">
        <v>31.13</v>
      </c>
      <c r="L54" s="78">
        <f t="shared" si="6"/>
        <v>26.680051397365887</v>
      </c>
      <c r="M54" s="80"/>
      <c r="N54" s="78">
        <f t="shared" si="7"/>
        <v>66.478560625950848</v>
      </c>
      <c r="O54" s="76" t="s">
        <v>527</v>
      </c>
      <c r="P54" s="7" t="s">
        <v>621</v>
      </c>
    </row>
    <row r="55" spans="1:16" ht="15.75" customHeight="1" x14ac:dyDescent="0.25">
      <c r="A55" s="85" t="s">
        <v>622</v>
      </c>
      <c r="B55" s="64" t="s">
        <v>623</v>
      </c>
      <c r="C55" s="64" t="s">
        <v>116</v>
      </c>
      <c r="D55" s="64" t="s">
        <v>37</v>
      </c>
      <c r="E55" s="82">
        <v>10</v>
      </c>
      <c r="F55" s="77" t="s">
        <v>570</v>
      </c>
      <c r="G55" s="80">
        <v>21</v>
      </c>
      <c r="H55" s="78">
        <f t="shared" si="4"/>
        <v>10.5</v>
      </c>
      <c r="I55" s="80">
        <v>22.77</v>
      </c>
      <c r="J55" s="78">
        <f t="shared" si="5"/>
        <v>30.204216073781293</v>
      </c>
      <c r="K55" s="80">
        <v>32.739999999999995</v>
      </c>
      <c r="L55" s="78">
        <f t="shared" si="6"/>
        <v>25.368051313378135</v>
      </c>
      <c r="M55" s="80"/>
      <c r="N55" s="78">
        <f t="shared" si="7"/>
        <v>66.072267387159428</v>
      </c>
      <c r="O55" s="76" t="s">
        <v>527</v>
      </c>
      <c r="P55" s="16" t="s">
        <v>551</v>
      </c>
    </row>
    <row r="56" spans="1:16" ht="15.75" customHeight="1" x14ac:dyDescent="0.25">
      <c r="A56" s="79" t="s">
        <v>582</v>
      </c>
      <c r="B56" s="64" t="s">
        <v>624</v>
      </c>
      <c r="C56" s="64" t="s">
        <v>41</v>
      </c>
      <c r="D56" s="64" t="s">
        <v>25</v>
      </c>
      <c r="E56" s="7">
        <v>9</v>
      </c>
      <c r="F56" s="77" t="s">
        <v>570</v>
      </c>
      <c r="G56" s="80">
        <v>14.5</v>
      </c>
      <c r="H56" s="78">
        <f t="shared" si="4"/>
        <v>7.25</v>
      </c>
      <c r="I56" s="80">
        <v>21.39</v>
      </c>
      <c r="J56" s="78">
        <f t="shared" si="5"/>
        <v>32.152875175315565</v>
      </c>
      <c r="K56" s="80">
        <v>31.25</v>
      </c>
      <c r="L56" s="78">
        <f t="shared" si="6"/>
        <v>26.577600000000004</v>
      </c>
      <c r="M56" s="80"/>
      <c r="N56" s="78">
        <f t="shared" si="7"/>
        <v>65.980475175315576</v>
      </c>
      <c r="O56" s="76" t="s">
        <v>527</v>
      </c>
      <c r="P56" s="7" t="s">
        <v>509</v>
      </c>
    </row>
    <row r="57" spans="1:16" ht="15.75" customHeight="1" x14ac:dyDescent="0.25">
      <c r="A57" s="75" t="s">
        <v>625</v>
      </c>
      <c r="B57" s="64" t="s">
        <v>626</v>
      </c>
      <c r="C57" s="64" t="s">
        <v>627</v>
      </c>
      <c r="D57" s="64" t="s">
        <v>628</v>
      </c>
      <c r="E57" s="7">
        <v>9</v>
      </c>
      <c r="F57" s="77" t="s">
        <v>570</v>
      </c>
      <c r="G57" s="80">
        <v>21</v>
      </c>
      <c r="H57" s="78">
        <f t="shared" si="4"/>
        <v>10.5</v>
      </c>
      <c r="I57" s="80">
        <v>21.11</v>
      </c>
      <c r="J57" s="78">
        <f t="shared" si="5"/>
        <v>32.579346281383231</v>
      </c>
      <c r="K57" s="80">
        <v>36.409999999999997</v>
      </c>
      <c r="L57" s="78">
        <f t="shared" si="6"/>
        <v>22.811040922823405</v>
      </c>
      <c r="M57" s="80"/>
      <c r="N57" s="78">
        <f t="shared" si="7"/>
        <v>65.890387204206633</v>
      </c>
      <c r="O57" s="76" t="s">
        <v>527</v>
      </c>
      <c r="P57" s="7" t="s">
        <v>629</v>
      </c>
    </row>
    <row r="58" spans="1:16" ht="15.75" customHeight="1" x14ac:dyDescent="0.25">
      <c r="A58" s="85" t="s">
        <v>579</v>
      </c>
      <c r="B58" s="64" t="s">
        <v>630</v>
      </c>
      <c r="C58" s="64" t="s">
        <v>374</v>
      </c>
      <c r="D58" s="64" t="s">
        <v>58</v>
      </c>
      <c r="E58" s="82">
        <v>10</v>
      </c>
      <c r="F58" s="77" t="s">
        <v>570</v>
      </c>
      <c r="G58" s="78">
        <v>19</v>
      </c>
      <c r="H58" s="78">
        <f t="shared" si="4"/>
        <v>9.5</v>
      </c>
      <c r="I58" s="78">
        <v>20.96</v>
      </c>
      <c r="J58" s="78">
        <f t="shared" si="5"/>
        <v>32.8125</v>
      </c>
      <c r="K58" s="78">
        <v>35.769999999999996</v>
      </c>
      <c r="L58" s="78">
        <f t="shared" si="6"/>
        <v>23.219178082191785</v>
      </c>
      <c r="M58" s="78"/>
      <c r="N58" s="78">
        <f t="shared" si="7"/>
        <v>65.531678082191789</v>
      </c>
      <c r="O58" s="76" t="s">
        <v>527</v>
      </c>
      <c r="P58" s="16" t="s">
        <v>533</v>
      </c>
    </row>
    <row r="59" spans="1:16" ht="15.75" customHeight="1" x14ac:dyDescent="0.25">
      <c r="A59" s="75" t="s">
        <v>603</v>
      </c>
      <c r="B59" s="64" t="s">
        <v>631</v>
      </c>
      <c r="C59" s="64" t="s">
        <v>53</v>
      </c>
      <c r="D59" s="64" t="s">
        <v>632</v>
      </c>
      <c r="E59" s="7">
        <v>11</v>
      </c>
      <c r="F59" s="77" t="s">
        <v>570</v>
      </c>
      <c r="G59" s="78">
        <v>20.5</v>
      </c>
      <c r="H59" s="78">
        <f t="shared" si="4"/>
        <v>10.25</v>
      </c>
      <c r="I59" s="78">
        <v>21.44</v>
      </c>
      <c r="J59" s="78">
        <f t="shared" si="5"/>
        <v>32.077891791044777</v>
      </c>
      <c r="K59" s="78">
        <v>38.870000000000005</v>
      </c>
      <c r="L59" s="78">
        <f t="shared" si="6"/>
        <v>21.367378440957037</v>
      </c>
      <c r="M59" s="78"/>
      <c r="N59" s="78">
        <f t="shared" si="7"/>
        <v>63.695270232001818</v>
      </c>
      <c r="O59" s="76" t="s">
        <v>527</v>
      </c>
      <c r="P59" s="11" t="s">
        <v>607</v>
      </c>
    </row>
    <row r="60" spans="1:16" ht="15.75" customHeight="1" x14ac:dyDescent="0.25">
      <c r="A60" s="75" t="s">
        <v>625</v>
      </c>
      <c r="B60" s="64" t="s">
        <v>633</v>
      </c>
      <c r="C60" s="64" t="s">
        <v>33</v>
      </c>
      <c r="D60" s="64" t="s">
        <v>85</v>
      </c>
      <c r="E60" s="7">
        <v>9</v>
      </c>
      <c r="F60" s="77" t="s">
        <v>570</v>
      </c>
      <c r="G60" s="78">
        <v>21</v>
      </c>
      <c r="H60" s="78">
        <f t="shared" si="4"/>
        <v>10.5</v>
      </c>
      <c r="I60" s="78">
        <v>23.99</v>
      </c>
      <c r="J60" s="78">
        <f t="shared" si="5"/>
        <v>28.668195081283869</v>
      </c>
      <c r="K60" s="78">
        <v>33.9</v>
      </c>
      <c r="L60" s="78">
        <f t="shared" si="6"/>
        <v>24.500000000000004</v>
      </c>
      <c r="M60" s="78"/>
      <c r="N60" s="78">
        <f t="shared" si="7"/>
        <v>63.668195081283869</v>
      </c>
      <c r="O60" s="76" t="s">
        <v>527</v>
      </c>
      <c r="P60" s="11" t="s">
        <v>629</v>
      </c>
    </row>
    <row r="61" spans="1:16" ht="15.75" customHeight="1" x14ac:dyDescent="0.25">
      <c r="A61" s="75" t="s">
        <v>616</v>
      </c>
      <c r="B61" s="64" t="s">
        <v>634</v>
      </c>
      <c r="C61" s="64" t="s">
        <v>41</v>
      </c>
      <c r="D61" s="64" t="s">
        <v>30</v>
      </c>
      <c r="E61" s="7">
        <v>10</v>
      </c>
      <c r="F61" s="77" t="s">
        <v>570</v>
      </c>
      <c r="G61" s="80">
        <v>18.5</v>
      </c>
      <c r="H61" s="78">
        <f t="shared" si="4"/>
        <v>9.25</v>
      </c>
      <c r="I61" s="80">
        <v>20.79</v>
      </c>
      <c r="J61" s="78">
        <f t="shared" si="5"/>
        <v>33.080808080808083</v>
      </c>
      <c r="K61" s="80">
        <v>41.15</v>
      </c>
      <c r="L61" s="78">
        <f t="shared" si="6"/>
        <v>20.183475091130013</v>
      </c>
      <c r="M61" s="80"/>
      <c r="N61" s="78">
        <f t="shared" si="7"/>
        <v>62.514283171938096</v>
      </c>
      <c r="O61" s="76" t="s">
        <v>527</v>
      </c>
      <c r="P61" s="7" t="s">
        <v>524</v>
      </c>
    </row>
    <row r="62" spans="1:16" ht="15.75" customHeight="1" x14ac:dyDescent="0.25">
      <c r="A62" s="75" t="s">
        <v>579</v>
      </c>
      <c r="B62" s="64" t="s">
        <v>635</v>
      </c>
      <c r="C62" s="64" t="s">
        <v>29</v>
      </c>
      <c r="D62" s="64" t="s">
        <v>85</v>
      </c>
      <c r="E62" s="7">
        <v>9</v>
      </c>
      <c r="F62" s="77" t="s">
        <v>570</v>
      </c>
      <c r="G62" s="78">
        <v>22.5</v>
      </c>
      <c r="H62" s="78">
        <f t="shared" si="4"/>
        <v>11.25</v>
      </c>
      <c r="I62" s="78">
        <v>21.34</v>
      </c>
      <c r="J62" s="78">
        <f t="shared" si="5"/>
        <v>32.228209934395501</v>
      </c>
      <c r="K62" s="78">
        <v>44.11</v>
      </c>
      <c r="L62" s="78">
        <f t="shared" si="6"/>
        <v>18.829063704375425</v>
      </c>
      <c r="M62" s="78"/>
      <c r="N62" s="78">
        <f t="shared" si="7"/>
        <v>62.307273638770923</v>
      </c>
      <c r="O62" s="76" t="s">
        <v>527</v>
      </c>
      <c r="P62" s="11" t="s">
        <v>533</v>
      </c>
    </row>
    <row r="63" spans="1:16" ht="15.75" customHeight="1" x14ac:dyDescent="0.25">
      <c r="A63" s="75" t="s">
        <v>600</v>
      </c>
      <c r="B63" s="64" t="s">
        <v>636</v>
      </c>
      <c r="C63" s="64" t="s">
        <v>407</v>
      </c>
      <c r="D63" s="64" t="s">
        <v>111</v>
      </c>
      <c r="E63" s="7">
        <v>10</v>
      </c>
      <c r="F63" s="77" t="s">
        <v>570</v>
      </c>
      <c r="G63" s="78">
        <v>15</v>
      </c>
      <c r="H63" s="78">
        <f t="shared" si="4"/>
        <v>7.5</v>
      </c>
      <c r="I63" s="78">
        <v>20.73</v>
      </c>
      <c r="J63" s="78">
        <f t="shared" si="5"/>
        <v>33.176555716353114</v>
      </c>
      <c r="K63" s="78">
        <v>44.53</v>
      </c>
      <c r="L63" s="78">
        <f t="shared" si="6"/>
        <v>18.651470918481923</v>
      </c>
      <c r="M63" s="78"/>
      <c r="N63" s="78">
        <f t="shared" si="7"/>
        <v>59.328026634835041</v>
      </c>
      <c r="O63" s="76" t="s">
        <v>527</v>
      </c>
      <c r="P63" s="11" t="s">
        <v>567</v>
      </c>
    </row>
    <row r="64" spans="1:16" ht="15.75" customHeight="1" x14ac:dyDescent="0.25">
      <c r="A64" s="73" t="s">
        <v>612</v>
      </c>
      <c r="B64" s="64" t="s">
        <v>637</v>
      </c>
      <c r="C64" s="64" t="s">
        <v>116</v>
      </c>
      <c r="D64" s="64" t="s">
        <v>45</v>
      </c>
      <c r="E64" s="86">
        <v>10</v>
      </c>
      <c r="F64" s="77" t="s">
        <v>570</v>
      </c>
      <c r="G64" s="80">
        <v>15.5</v>
      </c>
      <c r="H64" s="78">
        <f t="shared" si="4"/>
        <v>7.75</v>
      </c>
      <c r="I64" s="80">
        <v>23.12</v>
      </c>
      <c r="J64" s="78">
        <f t="shared" si="5"/>
        <v>29.7469723183391</v>
      </c>
      <c r="K64" s="80">
        <v>39.19</v>
      </c>
      <c r="L64" s="78">
        <f t="shared" si="6"/>
        <v>21.192906353661652</v>
      </c>
      <c r="M64" s="80"/>
      <c r="N64" s="78">
        <f t="shared" si="7"/>
        <v>58.689878672000759</v>
      </c>
      <c r="O64" s="76" t="s">
        <v>527</v>
      </c>
      <c r="P64" s="86" t="s">
        <v>621</v>
      </c>
    </row>
    <row r="65" spans="1:16" ht="15.75" customHeight="1" x14ac:dyDescent="0.25">
      <c r="A65" s="87" t="s">
        <v>638</v>
      </c>
      <c r="B65" s="64" t="s">
        <v>639</v>
      </c>
      <c r="C65" s="64" t="s">
        <v>640</v>
      </c>
      <c r="D65" s="64" t="s">
        <v>25</v>
      </c>
      <c r="E65" s="88">
        <v>11</v>
      </c>
      <c r="F65" s="77" t="s">
        <v>570</v>
      </c>
      <c r="G65" s="78">
        <v>21</v>
      </c>
      <c r="H65" s="78">
        <f t="shared" si="4"/>
        <v>10.5</v>
      </c>
      <c r="I65" s="78">
        <v>23.11</v>
      </c>
      <c r="J65" s="78">
        <f t="shared" si="5"/>
        <v>29.759844223279966</v>
      </c>
      <c r="K65" s="78">
        <v>0</v>
      </c>
      <c r="L65" s="78">
        <v>0</v>
      </c>
      <c r="M65" s="78"/>
      <c r="N65" s="78">
        <f t="shared" si="7"/>
        <v>40.25984422327997</v>
      </c>
      <c r="O65" s="76" t="s">
        <v>527</v>
      </c>
      <c r="P65" s="86" t="s">
        <v>516</v>
      </c>
    </row>
  </sheetData>
  <mergeCells count="29">
    <mergeCell ref="A1:P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O2:O4"/>
    <mergeCell ref="P2:P4"/>
    <mergeCell ref="G3:H3"/>
    <mergeCell ref="I3:J3"/>
    <mergeCell ref="K3:L3"/>
    <mergeCell ref="A27:A29"/>
    <mergeCell ref="B27:B29"/>
    <mergeCell ref="C27:C29"/>
    <mergeCell ref="D27:D29"/>
    <mergeCell ref="E27:E29"/>
    <mergeCell ref="P27:P29"/>
    <mergeCell ref="G28:H28"/>
    <mergeCell ref="I28:J28"/>
    <mergeCell ref="K28:L28"/>
    <mergeCell ref="F27:F29"/>
    <mergeCell ref="G27:L27"/>
    <mergeCell ref="M27:M29"/>
    <mergeCell ref="N27:N29"/>
    <mergeCell ref="O27:O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10" zoomScale="70" zoomScaleNormal="70" workbookViewId="0">
      <selection activeCell="Q18" sqref="Q1:Q1048576"/>
    </sheetView>
  </sheetViews>
  <sheetFormatPr defaultRowHeight="15" x14ac:dyDescent="0.25"/>
  <cols>
    <col min="4" max="4" width="16" customWidth="1"/>
    <col min="16" max="16" width="35.42578125" customWidth="1"/>
  </cols>
  <sheetData>
    <row r="1" spans="1:16" ht="15.75" customHeight="1" x14ac:dyDescent="0.25">
      <c r="A1" s="177" t="s">
        <v>641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75" customHeight="1" x14ac:dyDescent="0.25">
      <c r="A2" s="164" t="s">
        <v>1</v>
      </c>
      <c r="B2" s="164" t="s">
        <v>2</v>
      </c>
      <c r="C2" s="164" t="s">
        <v>3</v>
      </c>
      <c r="D2" s="164" t="s">
        <v>4</v>
      </c>
      <c r="E2" s="164" t="s">
        <v>5</v>
      </c>
      <c r="F2" s="161" t="s">
        <v>6</v>
      </c>
      <c r="G2" s="162" t="s">
        <v>7</v>
      </c>
      <c r="H2" s="163"/>
      <c r="I2" s="163"/>
      <c r="J2" s="163"/>
      <c r="K2" s="163"/>
      <c r="L2" s="163"/>
      <c r="M2" s="164" t="s">
        <v>8</v>
      </c>
      <c r="N2" s="164" t="s">
        <v>9</v>
      </c>
      <c r="O2" s="164" t="s">
        <v>10</v>
      </c>
      <c r="P2" s="164" t="s">
        <v>11</v>
      </c>
    </row>
    <row r="3" spans="1:16" ht="15.75" customHeight="1" x14ac:dyDescent="0.25">
      <c r="A3" s="164"/>
      <c r="B3" s="164"/>
      <c r="C3" s="164"/>
      <c r="D3" s="164"/>
      <c r="E3" s="164"/>
      <c r="F3" s="161"/>
      <c r="G3" s="160" t="s">
        <v>12</v>
      </c>
      <c r="H3" s="160"/>
      <c r="I3" s="160" t="s">
        <v>13</v>
      </c>
      <c r="J3" s="160"/>
      <c r="K3" s="160" t="s">
        <v>14</v>
      </c>
      <c r="L3" s="160"/>
      <c r="M3" s="164"/>
      <c r="N3" s="164"/>
      <c r="O3" s="164"/>
      <c r="P3" s="164"/>
    </row>
    <row r="4" spans="1:16" ht="15.75" customHeight="1" x14ac:dyDescent="0.25">
      <c r="A4" s="164"/>
      <c r="B4" s="164"/>
      <c r="C4" s="164"/>
      <c r="D4" s="164"/>
      <c r="E4" s="164"/>
      <c r="F4" s="161"/>
      <c r="G4" s="62" t="s">
        <v>15</v>
      </c>
      <c r="H4" s="62" t="s">
        <v>16</v>
      </c>
      <c r="I4" s="62" t="s">
        <v>15</v>
      </c>
      <c r="J4" s="62" t="s">
        <v>16</v>
      </c>
      <c r="K4" s="62" t="s">
        <v>15</v>
      </c>
      <c r="L4" s="62" t="s">
        <v>16</v>
      </c>
      <c r="M4" s="164"/>
      <c r="N4" s="164"/>
      <c r="O4" s="164"/>
      <c r="P4" s="164"/>
    </row>
    <row r="5" spans="1:16" ht="15.75" customHeight="1" x14ac:dyDescent="0.25">
      <c r="A5" s="63" t="s">
        <v>554</v>
      </c>
      <c r="B5" s="64" t="s">
        <v>642</v>
      </c>
      <c r="C5" s="64" t="s">
        <v>453</v>
      </c>
      <c r="D5" s="64" t="s">
        <v>643</v>
      </c>
      <c r="E5" s="63">
        <v>8</v>
      </c>
      <c r="F5" s="65" t="s">
        <v>508</v>
      </c>
      <c r="G5" s="66">
        <v>13</v>
      </c>
      <c r="H5" s="66">
        <f>30*G5/40</f>
        <v>9.75</v>
      </c>
      <c r="I5" s="66">
        <v>11.84</v>
      </c>
      <c r="J5" s="66">
        <f t="shared" ref="J5:J29" si="0">35*10.63/I5</f>
        <v>31.423141891891895</v>
      </c>
      <c r="K5" s="66">
        <v>34.020000000000003</v>
      </c>
      <c r="L5" s="66">
        <f t="shared" ref="L5:L29" si="1">35*34.02/K5</f>
        <v>35</v>
      </c>
      <c r="M5" s="63"/>
      <c r="N5" s="66">
        <f t="shared" ref="N5:N29" si="2">H5+J5+L5+M5</f>
        <v>76.173141891891902</v>
      </c>
      <c r="O5" s="63" t="s">
        <v>181</v>
      </c>
      <c r="P5" s="63" t="s">
        <v>595</v>
      </c>
    </row>
    <row r="6" spans="1:16" ht="15.75" customHeight="1" x14ac:dyDescent="0.25">
      <c r="A6" s="73" t="s">
        <v>525</v>
      </c>
      <c r="B6" s="64" t="s">
        <v>644</v>
      </c>
      <c r="C6" s="64" t="s">
        <v>645</v>
      </c>
      <c r="D6" s="64" t="s">
        <v>143</v>
      </c>
      <c r="E6" s="63">
        <v>7</v>
      </c>
      <c r="F6" s="65" t="s">
        <v>508</v>
      </c>
      <c r="G6" s="66">
        <v>12</v>
      </c>
      <c r="H6" s="66">
        <f t="shared" ref="H6:H29" si="3">30*G6/40</f>
        <v>9</v>
      </c>
      <c r="I6" s="66">
        <v>12.26</v>
      </c>
      <c r="J6" s="66">
        <f t="shared" si="0"/>
        <v>30.346655791190866</v>
      </c>
      <c r="K6" s="66">
        <v>35.64</v>
      </c>
      <c r="L6" s="66">
        <f t="shared" si="1"/>
        <v>33.409090909090907</v>
      </c>
      <c r="M6" s="63"/>
      <c r="N6" s="66">
        <f t="shared" si="2"/>
        <v>72.755746700281776</v>
      </c>
      <c r="O6" s="63" t="s">
        <v>181</v>
      </c>
      <c r="P6" s="44" t="s">
        <v>553</v>
      </c>
    </row>
    <row r="7" spans="1:16" ht="15.75" customHeight="1" x14ac:dyDescent="0.25">
      <c r="A7" s="73" t="s">
        <v>525</v>
      </c>
      <c r="B7" s="64" t="s">
        <v>646</v>
      </c>
      <c r="C7" s="64" t="s">
        <v>647</v>
      </c>
      <c r="D7" s="64" t="s">
        <v>648</v>
      </c>
      <c r="E7" s="63">
        <v>7</v>
      </c>
      <c r="F7" s="65" t="s">
        <v>508</v>
      </c>
      <c r="G7" s="66">
        <v>11.5</v>
      </c>
      <c r="H7" s="66">
        <f t="shared" si="3"/>
        <v>8.625</v>
      </c>
      <c r="I7" s="66">
        <v>11.39</v>
      </c>
      <c r="J7" s="66">
        <f t="shared" si="0"/>
        <v>32.664618086040385</v>
      </c>
      <c r="K7" s="66">
        <v>38.79</v>
      </c>
      <c r="L7" s="66">
        <f t="shared" si="1"/>
        <v>30.696055684454759</v>
      </c>
      <c r="M7" s="63"/>
      <c r="N7" s="66">
        <f t="shared" si="2"/>
        <v>71.98567377049514</v>
      </c>
      <c r="O7" s="63" t="s">
        <v>187</v>
      </c>
      <c r="P7" s="44" t="s">
        <v>553</v>
      </c>
    </row>
    <row r="8" spans="1:16" ht="15.75" customHeight="1" x14ac:dyDescent="0.25">
      <c r="A8" s="73" t="s">
        <v>534</v>
      </c>
      <c r="B8" s="64" t="s">
        <v>649</v>
      </c>
      <c r="C8" s="64" t="s">
        <v>650</v>
      </c>
      <c r="D8" s="64" t="s">
        <v>300</v>
      </c>
      <c r="E8" s="69">
        <v>8</v>
      </c>
      <c r="F8" s="65" t="s">
        <v>508</v>
      </c>
      <c r="G8" s="89">
        <v>10</v>
      </c>
      <c r="H8" s="66">
        <f t="shared" si="3"/>
        <v>7.5</v>
      </c>
      <c r="I8" s="89">
        <v>11.19</v>
      </c>
      <c r="J8" s="66">
        <f t="shared" si="0"/>
        <v>33.248436103663991</v>
      </c>
      <c r="K8" s="89">
        <v>39.35</v>
      </c>
      <c r="L8" s="66">
        <f t="shared" si="1"/>
        <v>30.259212198221093</v>
      </c>
      <c r="M8" s="73"/>
      <c r="N8" s="66">
        <f t="shared" si="2"/>
        <v>71.007648301885084</v>
      </c>
      <c r="O8" s="63" t="s">
        <v>187</v>
      </c>
      <c r="P8" s="44" t="s">
        <v>621</v>
      </c>
    </row>
    <row r="9" spans="1:16" ht="15.75" customHeight="1" x14ac:dyDescent="0.25">
      <c r="A9" s="63" t="s">
        <v>518</v>
      </c>
      <c r="B9" s="64" t="s">
        <v>292</v>
      </c>
      <c r="C9" s="64" t="s">
        <v>651</v>
      </c>
      <c r="D9" s="64" t="s">
        <v>174</v>
      </c>
      <c r="E9" s="63">
        <v>8</v>
      </c>
      <c r="F9" s="65" t="s">
        <v>508</v>
      </c>
      <c r="G9" s="66">
        <v>10.5</v>
      </c>
      <c r="H9" s="66">
        <f t="shared" si="3"/>
        <v>7.875</v>
      </c>
      <c r="I9" s="66">
        <v>10.76</v>
      </c>
      <c r="J9" s="66">
        <f t="shared" si="0"/>
        <v>34.5771375464684</v>
      </c>
      <c r="K9" s="66">
        <v>45.2</v>
      </c>
      <c r="L9" s="66">
        <f t="shared" si="1"/>
        <v>26.342920353982301</v>
      </c>
      <c r="M9" s="63"/>
      <c r="N9" s="66">
        <f t="shared" si="2"/>
        <v>68.795057900450701</v>
      </c>
      <c r="O9" s="63" t="s">
        <v>187</v>
      </c>
      <c r="P9" s="44" t="s">
        <v>652</v>
      </c>
    </row>
    <row r="10" spans="1:16" ht="15.75" customHeight="1" x14ac:dyDescent="0.25">
      <c r="A10" s="63" t="s">
        <v>518</v>
      </c>
      <c r="B10" s="64" t="s">
        <v>653</v>
      </c>
      <c r="C10" s="64" t="s">
        <v>654</v>
      </c>
      <c r="D10" s="64" t="s">
        <v>655</v>
      </c>
      <c r="E10" s="63">
        <v>8</v>
      </c>
      <c r="F10" s="65" t="s">
        <v>508</v>
      </c>
      <c r="G10" s="66">
        <v>12</v>
      </c>
      <c r="H10" s="66">
        <f t="shared" si="3"/>
        <v>9</v>
      </c>
      <c r="I10" s="66">
        <v>11.42</v>
      </c>
      <c r="J10" s="66">
        <f t="shared" si="0"/>
        <v>32.578809106830121</v>
      </c>
      <c r="K10" s="66">
        <v>44.63</v>
      </c>
      <c r="L10" s="66">
        <f t="shared" si="1"/>
        <v>26.679363656733138</v>
      </c>
      <c r="M10" s="63"/>
      <c r="N10" s="66">
        <f t="shared" si="2"/>
        <v>68.258172763563266</v>
      </c>
      <c r="O10" s="63" t="s">
        <v>187</v>
      </c>
      <c r="P10" s="44" t="s">
        <v>520</v>
      </c>
    </row>
    <row r="11" spans="1:16" ht="15.75" customHeight="1" x14ac:dyDescent="0.25">
      <c r="A11" s="63" t="s">
        <v>540</v>
      </c>
      <c r="B11" s="64" t="s">
        <v>656</v>
      </c>
      <c r="C11" s="64" t="s">
        <v>358</v>
      </c>
      <c r="D11" s="64" t="s">
        <v>657</v>
      </c>
      <c r="E11" s="63">
        <v>8</v>
      </c>
      <c r="F11" s="65" t="s">
        <v>508</v>
      </c>
      <c r="G11" s="66">
        <v>15</v>
      </c>
      <c r="H11" s="66">
        <f>30*G11/40</f>
        <v>11.25</v>
      </c>
      <c r="I11" s="66">
        <v>10.63</v>
      </c>
      <c r="J11" s="66">
        <f t="shared" si="0"/>
        <v>35</v>
      </c>
      <c r="K11" s="66">
        <v>61.33</v>
      </c>
      <c r="L11" s="66">
        <f t="shared" si="1"/>
        <v>19.414642100114136</v>
      </c>
      <c r="M11" s="63"/>
      <c r="N11" s="66">
        <f t="shared" si="2"/>
        <v>65.664642100114136</v>
      </c>
      <c r="O11" s="63" t="s">
        <v>187</v>
      </c>
      <c r="P11" s="44" t="s">
        <v>542</v>
      </c>
    </row>
    <row r="12" spans="1:16" ht="15.75" customHeight="1" x14ac:dyDescent="0.25">
      <c r="A12" s="63" t="s">
        <v>521</v>
      </c>
      <c r="B12" s="64" t="s">
        <v>658</v>
      </c>
      <c r="C12" s="64" t="s">
        <v>659</v>
      </c>
      <c r="D12" s="64" t="s">
        <v>147</v>
      </c>
      <c r="E12" s="63">
        <v>7</v>
      </c>
      <c r="F12" s="65" t="s">
        <v>508</v>
      </c>
      <c r="G12" s="66">
        <v>11</v>
      </c>
      <c r="H12" s="66">
        <f t="shared" si="3"/>
        <v>8.25</v>
      </c>
      <c r="I12" s="66">
        <v>10.7</v>
      </c>
      <c r="J12" s="66">
        <f t="shared" si="0"/>
        <v>34.771028037383182</v>
      </c>
      <c r="K12" s="66">
        <v>53.3</v>
      </c>
      <c r="L12" s="66">
        <f t="shared" si="1"/>
        <v>22.339587242026269</v>
      </c>
      <c r="M12" s="63"/>
      <c r="N12" s="66">
        <f t="shared" si="2"/>
        <v>65.360615279409444</v>
      </c>
      <c r="O12" s="63" t="s">
        <v>187</v>
      </c>
      <c r="P12" s="44" t="s">
        <v>524</v>
      </c>
    </row>
    <row r="13" spans="1:16" ht="15.75" customHeight="1" x14ac:dyDescent="0.25">
      <c r="A13" s="63" t="s">
        <v>543</v>
      </c>
      <c r="B13" s="64" t="s">
        <v>660</v>
      </c>
      <c r="C13" s="64" t="s">
        <v>295</v>
      </c>
      <c r="D13" s="64" t="s">
        <v>128</v>
      </c>
      <c r="E13" s="63">
        <v>7</v>
      </c>
      <c r="F13" s="65" t="s">
        <v>508</v>
      </c>
      <c r="G13" s="66">
        <v>14.5</v>
      </c>
      <c r="H13" s="66">
        <f t="shared" si="3"/>
        <v>10.875</v>
      </c>
      <c r="I13" s="66">
        <v>11.27</v>
      </c>
      <c r="J13" s="66">
        <f t="shared" si="0"/>
        <v>33.012422360248451</v>
      </c>
      <c r="K13" s="66">
        <v>58.62</v>
      </c>
      <c r="L13" s="66">
        <f t="shared" si="1"/>
        <v>20.312180143295805</v>
      </c>
      <c r="M13" s="63"/>
      <c r="N13" s="66">
        <f t="shared" si="2"/>
        <v>64.199602503544256</v>
      </c>
      <c r="O13" s="63" t="s">
        <v>527</v>
      </c>
      <c r="P13" s="44" t="s">
        <v>545</v>
      </c>
    </row>
    <row r="14" spans="1:16" ht="15.75" customHeight="1" x14ac:dyDescent="0.25">
      <c r="A14" s="63" t="s">
        <v>529</v>
      </c>
      <c r="B14" s="64" t="s">
        <v>661</v>
      </c>
      <c r="C14" s="64" t="s">
        <v>166</v>
      </c>
      <c r="D14" s="64" t="s">
        <v>143</v>
      </c>
      <c r="E14" s="63">
        <v>8</v>
      </c>
      <c r="F14" s="65" t="s">
        <v>508</v>
      </c>
      <c r="G14" s="66">
        <v>10</v>
      </c>
      <c r="H14" s="66">
        <f t="shared" si="3"/>
        <v>7.5</v>
      </c>
      <c r="I14" s="66">
        <v>10.91</v>
      </c>
      <c r="J14" s="66">
        <f t="shared" si="0"/>
        <v>34.101741521539871</v>
      </c>
      <c r="K14" s="66">
        <v>53.25</v>
      </c>
      <c r="L14" s="66">
        <f t="shared" si="1"/>
        <v>22.36056338028169</v>
      </c>
      <c r="M14" s="63"/>
      <c r="N14" s="66">
        <f t="shared" si="2"/>
        <v>63.962304901821561</v>
      </c>
      <c r="O14" s="63" t="s">
        <v>527</v>
      </c>
      <c r="P14" s="44" t="s">
        <v>533</v>
      </c>
    </row>
    <row r="15" spans="1:16" ht="15.75" customHeight="1" x14ac:dyDescent="0.25">
      <c r="A15" s="63" t="s">
        <v>514</v>
      </c>
      <c r="B15" s="64" t="s">
        <v>662</v>
      </c>
      <c r="C15" s="64" t="s">
        <v>366</v>
      </c>
      <c r="D15" s="64" t="s">
        <v>164</v>
      </c>
      <c r="E15" s="63">
        <v>8</v>
      </c>
      <c r="F15" s="65" t="s">
        <v>508</v>
      </c>
      <c r="G15" s="66">
        <v>13</v>
      </c>
      <c r="H15" s="66">
        <f t="shared" si="3"/>
        <v>9.75</v>
      </c>
      <c r="I15" s="66">
        <v>12.44</v>
      </c>
      <c r="J15" s="66">
        <f t="shared" si="0"/>
        <v>29.907556270096464</v>
      </c>
      <c r="K15" s="66">
        <v>50.44</v>
      </c>
      <c r="L15" s="66">
        <f t="shared" si="1"/>
        <v>23.60626486915147</v>
      </c>
      <c r="M15" s="63"/>
      <c r="N15" s="66">
        <f t="shared" si="2"/>
        <v>63.263821139247938</v>
      </c>
      <c r="O15" s="63" t="s">
        <v>527</v>
      </c>
      <c r="P15" s="74" t="s">
        <v>516</v>
      </c>
    </row>
    <row r="16" spans="1:16" ht="15.75" customHeight="1" x14ac:dyDescent="0.25">
      <c r="A16" s="63" t="s">
        <v>565</v>
      </c>
      <c r="B16" s="64" t="s">
        <v>663</v>
      </c>
      <c r="C16" s="64" t="s">
        <v>303</v>
      </c>
      <c r="D16" s="64" t="s">
        <v>368</v>
      </c>
      <c r="E16" s="63">
        <v>8</v>
      </c>
      <c r="F16" s="65" t="s">
        <v>508</v>
      </c>
      <c r="G16" s="66">
        <v>11</v>
      </c>
      <c r="H16" s="66">
        <f>30*G16/40</f>
        <v>8.25</v>
      </c>
      <c r="I16" s="66">
        <v>10.96</v>
      </c>
      <c r="J16" s="66">
        <f t="shared" si="0"/>
        <v>33.946167883211679</v>
      </c>
      <c r="K16" s="66">
        <v>59.35</v>
      </c>
      <c r="L16" s="66">
        <f t="shared" si="1"/>
        <v>20.062342038753158</v>
      </c>
      <c r="M16" s="63"/>
      <c r="N16" s="66">
        <f t="shared" si="2"/>
        <v>62.258509921964837</v>
      </c>
      <c r="O16" s="63" t="s">
        <v>527</v>
      </c>
      <c r="P16" s="44" t="s">
        <v>567</v>
      </c>
    </row>
    <row r="17" spans="1:16" ht="15.75" customHeight="1" x14ac:dyDescent="0.25">
      <c r="A17" s="63" t="s">
        <v>534</v>
      </c>
      <c r="B17" s="64" t="s">
        <v>664</v>
      </c>
      <c r="C17" s="64" t="s">
        <v>665</v>
      </c>
      <c r="D17" s="64" t="s">
        <v>666</v>
      </c>
      <c r="E17" s="69">
        <v>8</v>
      </c>
      <c r="F17" s="65" t="s">
        <v>508</v>
      </c>
      <c r="G17" s="72">
        <v>11</v>
      </c>
      <c r="H17" s="66">
        <f t="shared" si="3"/>
        <v>8.25</v>
      </c>
      <c r="I17" s="89">
        <v>11</v>
      </c>
      <c r="J17" s="66">
        <f t="shared" si="0"/>
        <v>33.822727272727271</v>
      </c>
      <c r="K17" s="89">
        <v>59.41</v>
      </c>
      <c r="L17" s="66">
        <f t="shared" si="1"/>
        <v>20.042080457835382</v>
      </c>
      <c r="M17" s="73"/>
      <c r="N17" s="66">
        <f t="shared" si="2"/>
        <v>62.114807730562653</v>
      </c>
      <c r="O17" s="63" t="s">
        <v>527</v>
      </c>
      <c r="P17" s="44" t="s">
        <v>621</v>
      </c>
    </row>
    <row r="18" spans="1:16" ht="15.75" customHeight="1" x14ac:dyDescent="0.25">
      <c r="A18" s="63" t="s">
        <v>514</v>
      </c>
      <c r="B18" s="64" t="s">
        <v>667</v>
      </c>
      <c r="C18" s="64" t="s">
        <v>668</v>
      </c>
      <c r="D18" s="64" t="s">
        <v>147</v>
      </c>
      <c r="E18" s="63">
        <v>7</v>
      </c>
      <c r="F18" s="65" t="s">
        <v>508</v>
      </c>
      <c r="G18" s="66">
        <v>14</v>
      </c>
      <c r="H18" s="66">
        <f t="shared" si="3"/>
        <v>10.5</v>
      </c>
      <c r="I18" s="66">
        <v>12.59</v>
      </c>
      <c r="J18" s="66">
        <f t="shared" si="0"/>
        <v>29.551231135822082</v>
      </c>
      <c r="K18" s="66">
        <v>57.52</v>
      </c>
      <c r="L18" s="66">
        <f t="shared" si="1"/>
        <v>20.700625869262865</v>
      </c>
      <c r="M18" s="63"/>
      <c r="N18" s="66">
        <f t="shared" si="2"/>
        <v>60.751857005084943</v>
      </c>
      <c r="O18" s="63" t="s">
        <v>527</v>
      </c>
      <c r="P18" s="74" t="s">
        <v>516</v>
      </c>
    </row>
    <row r="19" spans="1:16" ht="15.75" customHeight="1" x14ac:dyDescent="0.25">
      <c r="A19" s="63" t="s">
        <v>565</v>
      </c>
      <c r="B19" s="64" t="s">
        <v>669</v>
      </c>
      <c r="C19" s="64" t="s">
        <v>366</v>
      </c>
      <c r="D19" s="64" t="s">
        <v>670</v>
      </c>
      <c r="E19" s="63">
        <v>8</v>
      </c>
      <c r="F19" s="65" t="s">
        <v>508</v>
      </c>
      <c r="G19" s="66">
        <v>9.5</v>
      </c>
      <c r="H19" s="66">
        <f t="shared" si="3"/>
        <v>7.125</v>
      </c>
      <c r="I19" s="66">
        <v>12.66</v>
      </c>
      <c r="J19" s="66">
        <f t="shared" si="0"/>
        <v>29.387835703001581</v>
      </c>
      <c r="K19" s="66">
        <v>49.54</v>
      </c>
      <c r="L19" s="66">
        <f t="shared" si="1"/>
        <v>24.035123132821962</v>
      </c>
      <c r="M19" s="63"/>
      <c r="N19" s="66">
        <f t="shared" si="2"/>
        <v>60.54795883582355</v>
      </c>
      <c r="O19" s="63" t="s">
        <v>527</v>
      </c>
      <c r="P19" s="44" t="s">
        <v>567</v>
      </c>
    </row>
    <row r="20" spans="1:16" ht="15.75" customHeight="1" x14ac:dyDescent="0.25">
      <c r="A20" s="63" t="s">
        <v>506</v>
      </c>
      <c r="B20" s="64" t="s">
        <v>671</v>
      </c>
      <c r="C20" s="64" t="s">
        <v>157</v>
      </c>
      <c r="D20" s="64" t="s">
        <v>143</v>
      </c>
      <c r="E20" s="63">
        <v>7</v>
      </c>
      <c r="F20" s="65" t="s">
        <v>508</v>
      </c>
      <c r="G20" s="66">
        <v>10</v>
      </c>
      <c r="H20" s="66">
        <f t="shared" si="3"/>
        <v>7.5</v>
      </c>
      <c r="I20" s="66">
        <v>10.96</v>
      </c>
      <c r="J20" s="66">
        <f t="shared" si="0"/>
        <v>33.946167883211679</v>
      </c>
      <c r="K20" s="66">
        <v>64.87</v>
      </c>
      <c r="L20" s="66">
        <f t="shared" si="1"/>
        <v>18.355171882225989</v>
      </c>
      <c r="M20" s="63"/>
      <c r="N20" s="66">
        <f t="shared" si="2"/>
        <v>59.801339765437667</v>
      </c>
      <c r="O20" s="63" t="s">
        <v>527</v>
      </c>
      <c r="P20" s="44" t="s">
        <v>672</v>
      </c>
    </row>
    <row r="21" spans="1:16" ht="15.75" customHeight="1" x14ac:dyDescent="0.25">
      <c r="A21" s="63" t="s">
        <v>529</v>
      </c>
      <c r="B21" s="64" t="s">
        <v>673</v>
      </c>
      <c r="C21" s="64" t="s">
        <v>674</v>
      </c>
      <c r="D21" s="64" t="s">
        <v>300</v>
      </c>
      <c r="E21" s="63">
        <v>8</v>
      </c>
      <c r="F21" s="65" t="s">
        <v>508</v>
      </c>
      <c r="G21" s="66">
        <v>11</v>
      </c>
      <c r="H21" s="66">
        <f>30*G21/40</f>
        <v>8.25</v>
      </c>
      <c r="I21" s="66">
        <v>12.23</v>
      </c>
      <c r="J21" s="66">
        <f t="shared" si="0"/>
        <v>30.421095666394113</v>
      </c>
      <c r="K21" s="66">
        <v>57.71</v>
      </c>
      <c r="L21" s="66">
        <f t="shared" si="1"/>
        <v>20.632472708369434</v>
      </c>
      <c r="M21" s="63"/>
      <c r="N21" s="66">
        <f t="shared" si="2"/>
        <v>59.303568374763543</v>
      </c>
      <c r="O21" s="63" t="s">
        <v>527</v>
      </c>
      <c r="P21" s="44" t="s">
        <v>533</v>
      </c>
    </row>
    <row r="22" spans="1:16" ht="15.75" customHeight="1" x14ac:dyDescent="0.25">
      <c r="A22" s="63" t="s">
        <v>548</v>
      </c>
      <c r="B22" s="64" t="s">
        <v>675</v>
      </c>
      <c r="C22" s="64" t="s">
        <v>676</v>
      </c>
      <c r="D22" s="64" t="s">
        <v>143</v>
      </c>
      <c r="E22" s="63">
        <v>8</v>
      </c>
      <c r="F22" s="65" t="s">
        <v>508</v>
      </c>
      <c r="G22" s="66">
        <v>11.5</v>
      </c>
      <c r="H22" s="66">
        <f t="shared" si="3"/>
        <v>8.625</v>
      </c>
      <c r="I22" s="66">
        <v>12.82</v>
      </c>
      <c r="J22" s="66">
        <f t="shared" si="0"/>
        <v>29.021060842433698</v>
      </c>
      <c r="K22" s="66">
        <v>55.07</v>
      </c>
      <c r="L22" s="66">
        <f t="shared" si="1"/>
        <v>21.621572544034866</v>
      </c>
      <c r="M22" s="63"/>
      <c r="N22" s="66">
        <f t="shared" si="2"/>
        <v>59.26763338646856</v>
      </c>
      <c r="O22" s="63" t="s">
        <v>527</v>
      </c>
      <c r="P22" s="74" t="s">
        <v>677</v>
      </c>
    </row>
    <row r="23" spans="1:16" ht="15.75" customHeight="1" x14ac:dyDescent="0.25">
      <c r="A23" s="63" t="s">
        <v>506</v>
      </c>
      <c r="B23" s="64" t="s">
        <v>678</v>
      </c>
      <c r="C23" s="64" t="s">
        <v>171</v>
      </c>
      <c r="D23" s="64" t="s">
        <v>161</v>
      </c>
      <c r="E23" s="63">
        <v>8</v>
      </c>
      <c r="F23" s="65" t="s">
        <v>508</v>
      </c>
      <c r="G23" s="66">
        <v>13</v>
      </c>
      <c r="H23" s="66">
        <f t="shared" si="3"/>
        <v>9.75</v>
      </c>
      <c r="I23" s="66">
        <v>12.27</v>
      </c>
      <c r="J23" s="66">
        <f t="shared" si="0"/>
        <v>30.321923390383049</v>
      </c>
      <c r="K23" s="66">
        <v>65.53</v>
      </c>
      <c r="L23" s="66">
        <f t="shared" si="1"/>
        <v>18.170303677704869</v>
      </c>
      <c r="M23" s="63"/>
      <c r="N23" s="66">
        <f t="shared" si="2"/>
        <v>58.242227068087914</v>
      </c>
      <c r="O23" s="63" t="s">
        <v>527</v>
      </c>
      <c r="P23" s="44" t="s">
        <v>509</v>
      </c>
    </row>
    <row r="24" spans="1:16" ht="15.75" customHeight="1" x14ac:dyDescent="0.25">
      <c r="A24" s="63" t="s">
        <v>514</v>
      </c>
      <c r="B24" s="64" t="s">
        <v>679</v>
      </c>
      <c r="C24" s="64" t="s">
        <v>142</v>
      </c>
      <c r="D24" s="64" t="s">
        <v>670</v>
      </c>
      <c r="E24" s="69">
        <v>8</v>
      </c>
      <c r="F24" s="65" t="s">
        <v>508</v>
      </c>
      <c r="G24" s="72">
        <v>11</v>
      </c>
      <c r="H24" s="66">
        <f t="shared" si="3"/>
        <v>8.25</v>
      </c>
      <c r="I24" s="89">
        <v>14.44</v>
      </c>
      <c r="J24" s="66">
        <f t="shared" si="0"/>
        <v>25.765235457063714</v>
      </c>
      <c r="K24" s="89">
        <v>50.45</v>
      </c>
      <c r="L24" s="66">
        <f t="shared" si="1"/>
        <v>23.601585728444004</v>
      </c>
      <c r="M24" s="73"/>
      <c r="N24" s="66">
        <f t="shared" si="2"/>
        <v>57.616821185507717</v>
      </c>
      <c r="O24" s="63" t="s">
        <v>527</v>
      </c>
      <c r="P24" s="34" t="s">
        <v>516</v>
      </c>
    </row>
    <row r="25" spans="1:16" ht="15.75" customHeight="1" x14ac:dyDescent="0.25">
      <c r="A25" s="63" t="s">
        <v>680</v>
      </c>
      <c r="B25" s="64" t="s">
        <v>681</v>
      </c>
      <c r="C25" s="64" t="s">
        <v>157</v>
      </c>
      <c r="D25" s="64" t="s">
        <v>682</v>
      </c>
      <c r="E25" s="63">
        <v>7</v>
      </c>
      <c r="F25" s="65" t="s">
        <v>508</v>
      </c>
      <c r="G25" s="66">
        <v>14.5</v>
      </c>
      <c r="H25" s="66">
        <f t="shared" si="3"/>
        <v>10.875</v>
      </c>
      <c r="I25" s="66">
        <v>12.26</v>
      </c>
      <c r="J25" s="66">
        <f t="shared" si="0"/>
        <v>30.346655791190866</v>
      </c>
      <c r="K25" s="66">
        <v>73.509999999999991</v>
      </c>
      <c r="L25" s="66">
        <f t="shared" si="1"/>
        <v>16.197796218201606</v>
      </c>
      <c r="M25" s="63"/>
      <c r="N25" s="66">
        <f t="shared" si="2"/>
        <v>57.419452009392472</v>
      </c>
      <c r="O25" s="63" t="s">
        <v>527</v>
      </c>
      <c r="P25" s="44" t="s">
        <v>629</v>
      </c>
    </row>
    <row r="26" spans="1:16" ht="15.75" customHeight="1" x14ac:dyDescent="0.25">
      <c r="A26" s="63" t="s">
        <v>534</v>
      </c>
      <c r="B26" s="64" t="s">
        <v>683</v>
      </c>
      <c r="C26" s="64" t="s">
        <v>684</v>
      </c>
      <c r="D26" s="64" t="s">
        <v>161</v>
      </c>
      <c r="E26" s="63">
        <v>8</v>
      </c>
      <c r="F26" s="65" t="s">
        <v>508</v>
      </c>
      <c r="G26" s="66">
        <v>10</v>
      </c>
      <c r="H26" s="66">
        <f t="shared" si="3"/>
        <v>7.5</v>
      </c>
      <c r="I26" s="66">
        <v>11.74</v>
      </c>
      <c r="J26" s="66">
        <f t="shared" si="0"/>
        <v>31.690800681431007</v>
      </c>
      <c r="K26" s="66">
        <v>66.759999999999991</v>
      </c>
      <c r="L26" s="66">
        <f t="shared" si="1"/>
        <v>17.835530257639309</v>
      </c>
      <c r="M26" s="63"/>
      <c r="N26" s="66">
        <f t="shared" si="2"/>
        <v>57.02633093907032</v>
      </c>
      <c r="O26" s="63" t="s">
        <v>527</v>
      </c>
      <c r="P26" s="90" t="s">
        <v>537</v>
      </c>
    </row>
    <row r="27" spans="1:16" ht="15.75" customHeight="1" x14ac:dyDescent="0.25">
      <c r="A27" s="63" t="s">
        <v>506</v>
      </c>
      <c r="B27" s="64" t="s">
        <v>685</v>
      </c>
      <c r="C27" s="64" t="s">
        <v>686</v>
      </c>
      <c r="D27" s="64" t="s">
        <v>147</v>
      </c>
      <c r="E27" s="63">
        <v>8</v>
      </c>
      <c r="F27" s="65" t="s">
        <v>508</v>
      </c>
      <c r="G27" s="66">
        <v>6.5</v>
      </c>
      <c r="H27" s="66">
        <f>30*G27/40</f>
        <v>4.875</v>
      </c>
      <c r="I27" s="66">
        <v>11.49</v>
      </c>
      <c r="J27" s="66">
        <f t="shared" si="0"/>
        <v>32.380330722367276</v>
      </c>
      <c r="K27" s="66">
        <v>60.52</v>
      </c>
      <c r="L27" s="66">
        <f t="shared" si="1"/>
        <v>19.674487772637143</v>
      </c>
      <c r="M27" s="63"/>
      <c r="N27" s="66">
        <f t="shared" si="2"/>
        <v>56.929818495004419</v>
      </c>
      <c r="O27" s="63" t="s">
        <v>527</v>
      </c>
      <c r="P27" s="44" t="s">
        <v>509</v>
      </c>
    </row>
    <row r="28" spans="1:16" ht="15.75" customHeight="1" x14ac:dyDescent="0.25">
      <c r="A28" s="63" t="s">
        <v>534</v>
      </c>
      <c r="B28" s="64" t="s">
        <v>687</v>
      </c>
      <c r="C28" s="64" t="s">
        <v>688</v>
      </c>
      <c r="D28" s="64" t="s">
        <v>143</v>
      </c>
      <c r="E28" s="63">
        <v>7</v>
      </c>
      <c r="F28" s="65" t="s">
        <v>508</v>
      </c>
      <c r="G28" s="66">
        <v>10</v>
      </c>
      <c r="H28" s="66">
        <f t="shared" si="3"/>
        <v>7.5</v>
      </c>
      <c r="I28" s="66">
        <v>13.4</v>
      </c>
      <c r="J28" s="66">
        <f t="shared" si="0"/>
        <v>27.764925373134329</v>
      </c>
      <c r="K28" s="66">
        <v>77.88</v>
      </c>
      <c r="L28" s="66">
        <f t="shared" si="1"/>
        <v>15.288906009244993</v>
      </c>
      <c r="M28" s="63"/>
      <c r="N28" s="66">
        <f t="shared" si="2"/>
        <v>50.553831382379329</v>
      </c>
      <c r="O28" s="63" t="s">
        <v>527</v>
      </c>
      <c r="P28" s="44" t="s">
        <v>537</v>
      </c>
    </row>
    <row r="29" spans="1:16" ht="15.75" customHeight="1" x14ac:dyDescent="0.25">
      <c r="A29" s="63" t="s">
        <v>560</v>
      </c>
      <c r="B29" s="64" t="s">
        <v>689</v>
      </c>
      <c r="C29" s="64" t="s">
        <v>690</v>
      </c>
      <c r="D29" s="64" t="s">
        <v>691</v>
      </c>
      <c r="E29" s="63">
        <v>8</v>
      </c>
      <c r="F29" s="65" t="s">
        <v>508</v>
      </c>
      <c r="G29" s="66">
        <v>6.5</v>
      </c>
      <c r="H29" s="66">
        <f t="shared" si="3"/>
        <v>4.875</v>
      </c>
      <c r="I29" s="66">
        <v>11.95</v>
      </c>
      <c r="J29" s="66">
        <f t="shared" si="0"/>
        <v>31.133891213389123</v>
      </c>
      <c r="K29" s="66">
        <v>84.4</v>
      </c>
      <c r="L29" s="66">
        <f t="shared" si="1"/>
        <v>14.107819905213269</v>
      </c>
      <c r="M29" s="63"/>
      <c r="N29" s="66">
        <f t="shared" si="2"/>
        <v>50.116711118602389</v>
      </c>
      <c r="O29" s="63" t="s">
        <v>527</v>
      </c>
      <c r="P29" s="44" t="s">
        <v>562</v>
      </c>
    </row>
    <row r="31" spans="1:16" ht="15.75" customHeight="1" x14ac:dyDescent="0.25">
      <c r="A31" s="118" t="s">
        <v>1</v>
      </c>
      <c r="B31" s="118" t="s">
        <v>2</v>
      </c>
      <c r="C31" s="118" t="s">
        <v>3</v>
      </c>
      <c r="D31" s="118" t="s">
        <v>4</v>
      </c>
      <c r="E31" s="118" t="s">
        <v>5</v>
      </c>
      <c r="F31" s="169" t="s">
        <v>6</v>
      </c>
      <c r="G31" s="162" t="s">
        <v>7</v>
      </c>
      <c r="H31" s="163"/>
      <c r="I31" s="163"/>
      <c r="J31" s="163"/>
      <c r="K31" s="163"/>
      <c r="L31" s="163"/>
      <c r="M31" s="172" t="s">
        <v>8</v>
      </c>
      <c r="N31" s="172" t="s">
        <v>9</v>
      </c>
      <c r="O31" s="118" t="s">
        <v>10</v>
      </c>
      <c r="P31" s="118" t="s">
        <v>11</v>
      </c>
    </row>
    <row r="32" spans="1:16" ht="15.75" customHeight="1" x14ac:dyDescent="0.25">
      <c r="A32" s="167"/>
      <c r="B32" s="167"/>
      <c r="C32" s="167"/>
      <c r="D32" s="167"/>
      <c r="E32" s="167"/>
      <c r="F32" s="170"/>
      <c r="G32" s="175" t="s">
        <v>12</v>
      </c>
      <c r="H32" s="176"/>
      <c r="I32" s="175" t="s">
        <v>13</v>
      </c>
      <c r="J32" s="176"/>
      <c r="K32" s="175" t="s">
        <v>14</v>
      </c>
      <c r="L32" s="176"/>
      <c r="M32" s="173"/>
      <c r="N32" s="173"/>
      <c r="O32" s="167"/>
      <c r="P32" s="167"/>
    </row>
    <row r="33" spans="1:16" ht="15.75" customHeight="1" x14ac:dyDescent="0.25">
      <c r="A33" s="168"/>
      <c r="B33" s="168"/>
      <c r="C33" s="168"/>
      <c r="D33" s="168"/>
      <c r="E33" s="168"/>
      <c r="F33" s="171"/>
      <c r="G33" s="62" t="s">
        <v>15</v>
      </c>
      <c r="H33" s="62" t="s">
        <v>16</v>
      </c>
      <c r="I33" s="62" t="s">
        <v>15</v>
      </c>
      <c r="J33" s="62" t="s">
        <v>16</v>
      </c>
      <c r="K33" s="62" t="s">
        <v>15</v>
      </c>
      <c r="L33" s="62" t="s">
        <v>16</v>
      </c>
      <c r="M33" s="174"/>
      <c r="N33" s="174"/>
      <c r="O33" s="168"/>
      <c r="P33" s="168"/>
    </row>
    <row r="34" spans="1:16" ht="15.75" customHeight="1" x14ac:dyDescent="0.25">
      <c r="A34" s="75" t="s">
        <v>568</v>
      </c>
      <c r="B34" s="64" t="s">
        <v>692</v>
      </c>
      <c r="C34" s="64" t="s">
        <v>146</v>
      </c>
      <c r="D34" s="64" t="s">
        <v>693</v>
      </c>
      <c r="E34" s="75">
        <v>11</v>
      </c>
      <c r="F34" s="65" t="s">
        <v>570</v>
      </c>
      <c r="G34" s="66">
        <v>24.5</v>
      </c>
      <c r="H34" s="66">
        <f t="shared" ref="H34:H55" si="4">30*G34/60</f>
        <v>12.25</v>
      </c>
      <c r="I34" s="66">
        <v>15.69</v>
      </c>
      <c r="J34" s="66">
        <f t="shared" ref="J34:J55" si="5">35*15.58/I34</f>
        <v>34.754620777565329</v>
      </c>
      <c r="K34" s="66">
        <v>32.58</v>
      </c>
      <c r="L34" s="66">
        <f t="shared" ref="L34:L55" si="6">35*32.58/K34</f>
        <v>35</v>
      </c>
      <c r="M34" s="66"/>
      <c r="N34" s="66">
        <f t="shared" ref="N34:N55" si="7">H34+J34+L34+M34</f>
        <v>82.004620777565322</v>
      </c>
      <c r="O34" s="63" t="s">
        <v>181</v>
      </c>
      <c r="P34" s="44" t="s">
        <v>513</v>
      </c>
    </row>
    <row r="35" spans="1:16" ht="15.75" customHeight="1" x14ac:dyDescent="0.25">
      <c r="A35" s="79" t="s">
        <v>518</v>
      </c>
      <c r="B35" s="64" t="s">
        <v>312</v>
      </c>
      <c r="C35" s="64" t="s">
        <v>694</v>
      </c>
      <c r="D35" s="64" t="s">
        <v>326</v>
      </c>
      <c r="E35" s="75">
        <v>10</v>
      </c>
      <c r="F35" s="65" t="s">
        <v>570</v>
      </c>
      <c r="G35" s="66">
        <v>24.5</v>
      </c>
      <c r="H35" s="66">
        <f t="shared" si="4"/>
        <v>12.25</v>
      </c>
      <c r="I35" s="66">
        <v>15.58</v>
      </c>
      <c r="J35" s="66">
        <f t="shared" si="5"/>
        <v>35</v>
      </c>
      <c r="K35" s="66">
        <v>36.54</v>
      </c>
      <c r="L35" s="66">
        <f t="shared" si="6"/>
        <v>31.206896551724139</v>
      </c>
      <c r="M35" s="66"/>
      <c r="N35" s="66">
        <f t="shared" si="7"/>
        <v>78.456896551724142</v>
      </c>
      <c r="O35" s="63" t="s">
        <v>181</v>
      </c>
      <c r="P35" s="44" t="s">
        <v>695</v>
      </c>
    </row>
    <row r="36" spans="1:16" ht="15.75" customHeight="1" x14ac:dyDescent="0.25">
      <c r="A36" s="75" t="s">
        <v>638</v>
      </c>
      <c r="B36" s="64" t="s">
        <v>696</v>
      </c>
      <c r="C36" s="64" t="s">
        <v>697</v>
      </c>
      <c r="D36" s="64" t="s">
        <v>143</v>
      </c>
      <c r="E36" s="75">
        <v>10</v>
      </c>
      <c r="F36" s="65" t="s">
        <v>570</v>
      </c>
      <c r="G36" s="66">
        <v>33</v>
      </c>
      <c r="H36" s="66">
        <f t="shared" si="4"/>
        <v>16.5</v>
      </c>
      <c r="I36" s="66">
        <v>16.09</v>
      </c>
      <c r="J36" s="66">
        <f t="shared" si="5"/>
        <v>33.890615288999378</v>
      </c>
      <c r="K36" s="66">
        <v>40.729999999999997</v>
      </c>
      <c r="L36" s="66">
        <f t="shared" si="6"/>
        <v>27.996562730174318</v>
      </c>
      <c r="M36" s="66"/>
      <c r="N36" s="66">
        <f t="shared" si="7"/>
        <v>78.387178019173689</v>
      </c>
      <c r="O36" s="63" t="s">
        <v>187</v>
      </c>
      <c r="P36" s="44" t="s">
        <v>516</v>
      </c>
    </row>
    <row r="37" spans="1:16" ht="15.75" customHeight="1" x14ac:dyDescent="0.25">
      <c r="A37" s="79" t="s">
        <v>518</v>
      </c>
      <c r="B37" s="64" t="s">
        <v>698</v>
      </c>
      <c r="C37" s="64" t="s">
        <v>303</v>
      </c>
      <c r="D37" s="64" t="s">
        <v>147</v>
      </c>
      <c r="E37" s="75">
        <v>11</v>
      </c>
      <c r="F37" s="65" t="s">
        <v>570</v>
      </c>
      <c r="G37" s="66">
        <v>20.5</v>
      </c>
      <c r="H37" s="66">
        <f t="shared" si="4"/>
        <v>10.25</v>
      </c>
      <c r="I37" s="66">
        <v>16.600000000000001</v>
      </c>
      <c r="J37" s="66">
        <f t="shared" si="5"/>
        <v>32.849397590361441</v>
      </c>
      <c r="K37" s="66">
        <v>32.68</v>
      </c>
      <c r="L37" s="66">
        <f t="shared" si="6"/>
        <v>34.892900856793148</v>
      </c>
      <c r="M37" s="66"/>
      <c r="N37" s="66">
        <f t="shared" si="7"/>
        <v>77.992298447154582</v>
      </c>
      <c r="O37" s="63" t="s">
        <v>187</v>
      </c>
      <c r="P37" s="44" t="s">
        <v>695</v>
      </c>
    </row>
    <row r="38" spans="1:16" ht="15.75" customHeight="1" x14ac:dyDescent="0.25">
      <c r="A38" s="75" t="s">
        <v>525</v>
      </c>
      <c r="B38" s="64" t="s">
        <v>699</v>
      </c>
      <c r="C38" s="64" t="s">
        <v>171</v>
      </c>
      <c r="D38" s="64" t="s">
        <v>137</v>
      </c>
      <c r="E38" s="75">
        <v>11</v>
      </c>
      <c r="F38" s="65" t="s">
        <v>570</v>
      </c>
      <c r="G38" s="66">
        <v>21</v>
      </c>
      <c r="H38" s="66">
        <f t="shared" si="4"/>
        <v>10.5</v>
      </c>
      <c r="I38" s="66">
        <v>16.350000000000001</v>
      </c>
      <c r="J38" s="66">
        <f t="shared" si="5"/>
        <v>33.351681957186535</v>
      </c>
      <c r="K38" s="66">
        <v>35.57</v>
      </c>
      <c r="L38" s="66">
        <f t="shared" si="6"/>
        <v>32.057913972448688</v>
      </c>
      <c r="M38" s="66"/>
      <c r="N38" s="66">
        <f t="shared" si="7"/>
        <v>75.909595929635231</v>
      </c>
      <c r="O38" s="63" t="s">
        <v>187</v>
      </c>
      <c r="P38" s="44" t="s">
        <v>539</v>
      </c>
    </row>
    <row r="39" spans="1:16" ht="15.75" customHeight="1" x14ac:dyDescent="0.25">
      <c r="A39" s="75" t="s">
        <v>638</v>
      </c>
      <c r="B39" s="64" t="s">
        <v>700</v>
      </c>
      <c r="C39" s="64" t="s">
        <v>668</v>
      </c>
      <c r="D39" s="64" t="s">
        <v>174</v>
      </c>
      <c r="E39" s="75">
        <v>10</v>
      </c>
      <c r="F39" s="65" t="s">
        <v>570</v>
      </c>
      <c r="G39" s="66">
        <v>29.5</v>
      </c>
      <c r="H39" s="66">
        <f t="shared" si="4"/>
        <v>14.75</v>
      </c>
      <c r="I39" s="66">
        <v>17.46</v>
      </c>
      <c r="J39" s="66">
        <f t="shared" si="5"/>
        <v>31.231386025200454</v>
      </c>
      <c r="K39" s="66">
        <v>39.479999999999997</v>
      </c>
      <c r="L39" s="66">
        <f t="shared" si="6"/>
        <v>28.882978723404257</v>
      </c>
      <c r="M39" s="66"/>
      <c r="N39" s="66">
        <f t="shared" si="7"/>
        <v>74.864364748604714</v>
      </c>
      <c r="O39" s="63" t="s">
        <v>187</v>
      </c>
      <c r="P39" s="44" t="s">
        <v>516</v>
      </c>
    </row>
    <row r="40" spans="1:16" ht="15.75" customHeight="1" x14ac:dyDescent="0.25">
      <c r="A40" s="75" t="s">
        <v>593</v>
      </c>
      <c r="B40" s="64" t="s">
        <v>701</v>
      </c>
      <c r="C40" s="64" t="s">
        <v>171</v>
      </c>
      <c r="D40" s="64" t="s">
        <v>143</v>
      </c>
      <c r="E40" s="75">
        <v>11</v>
      </c>
      <c r="F40" s="65" t="s">
        <v>570</v>
      </c>
      <c r="G40" s="66">
        <v>20</v>
      </c>
      <c r="H40" s="66">
        <f t="shared" si="4"/>
        <v>10</v>
      </c>
      <c r="I40" s="66">
        <v>18.059999999999999</v>
      </c>
      <c r="J40" s="66">
        <f t="shared" si="5"/>
        <v>30.193798449612402</v>
      </c>
      <c r="K40" s="66">
        <v>32.97</v>
      </c>
      <c r="L40" s="66">
        <f t="shared" si="6"/>
        <v>34.585987261146499</v>
      </c>
      <c r="M40" s="66"/>
      <c r="N40" s="66">
        <f t="shared" si="7"/>
        <v>74.779785710758901</v>
      </c>
      <c r="O40" s="63" t="s">
        <v>187</v>
      </c>
      <c r="P40" s="44" t="s">
        <v>595</v>
      </c>
    </row>
    <row r="41" spans="1:16" ht="15.75" customHeight="1" x14ac:dyDescent="0.25">
      <c r="A41" s="75" t="s">
        <v>579</v>
      </c>
      <c r="B41" s="64" t="s">
        <v>702</v>
      </c>
      <c r="C41" s="64" t="s">
        <v>332</v>
      </c>
      <c r="D41" s="64" t="s">
        <v>169</v>
      </c>
      <c r="E41" s="75">
        <v>9</v>
      </c>
      <c r="F41" s="65" t="s">
        <v>570</v>
      </c>
      <c r="G41" s="66">
        <v>18</v>
      </c>
      <c r="H41" s="66">
        <f t="shared" si="4"/>
        <v>9</v>
      </c>
      <c r="I41" s="66">
        <v>16.510000000000002</v>
      </c>
      <c r="J41" s="66">
        <f t="shared" si="5"/>
        <v>33.028467595396727</v>
      </c>
      <c r="K41" s="66">
        <v>36.380000000000003</v>
      </c>
      <c r="L41" s="66">
        <f t="shared" si="6"/>
        <v>31.344145134689388</v>
      </c>
      <c r="M41" s="66"/>
      <c r="N41" s="66">
        <f t="shared" si="7"/>
        <v>73.372612730086118</v>
      </c>
      <c r="O41" s="63" t="s">
        <v>527</v>
      </c>
      <c r="P41" s="44" t="s">
        <v>703</v>
      </c>
    </row>
    <row r="42" spans="1:16" ht="15.75" customHeight="1" x14ac:dyDescent="0.25">
      <c r="A42" s="79" t="s">
        <v>518</v>
      </c>
      <c r="B42" s="64" t="s">
        <v>704</v>
      </c>
      <c r="C42" s="64" t="s">
        <v>166</v>
      </c>
      <c r="D42" s="64" t="s">
        <v>705</v>
      </c>
      <c r="E42" s="75">
        <v>9</v>
      </c>
      <c r="F42" s="65" t="s">
        <v>570</v>
      </c>
      <c r="G42" s="66">
        <v>19.5</v>
      </c>
      <c r="H42" s="66">
        <f t="shared" si="4"/>
        <v>9.75</v>
      </c>
      <c r="I42" s="66">
        <v>15.9</v>
      </c>
      <c r="J42" s="66">
        <f t="shared" si="5"/>
        <v>34.295597484276726</v>
      </c>
      <c r="K42" s="66">
        <v>39.58</v>
      </c>
      <c r="L42" s="66">
        <f t="shared" si="6"/>
        <v>28.8100050530571</v>
      </c>
      <c r="M42" s="66"/>
      <c r="N42" s="66">
        <f t="shared" si="7"/>
        <v>72.855602537333823</v>
      </c>
      <c r="O42" s="63" t="s">
        <v>527</v>
      </c>
      <c r="P42" s="44" t="s">
        <v>695</v>
      </c>
    </row>
    <row r="43" spans="1:16" ht="15.75" customHeight="1" x14ac:dyDescent="0.25">
      <c r="A43" s="87" t="s">
        <v>612</v>
      </c>
      <c r="B43" s="64" t="s">
        <v>706</v>
      </c>
      <c r="C43" s="64" t="s">
        <v>332</v>
      </c>
      <c r="D43" s="64" t="s">
        <v>707</v>
      </c>
      <c r="E43" s="87">
        <v>11</v>
      </c>
      <c r="F43" s="65" t="s">
        <v>570</v>
      </c>
      <c r="G43" s="66">
        <v>23.5</v>
      </c>
      <c r="H43" s="66">
        <f t="shared" si="4"/>
        <v>11.75</v>
      </c>
      <c r="I43" s="66">
        <v>17.329999999999998</v>
      </c>
      <c r="J43" s="66">
        <f t="shared" si="5"/>
        <v>31.465666474321985</v>
      </c>
      <c r="K43" s="66">
        <v>40.33</v>
      </c>
      <c r="L43" s="66">
        <f t="shared" si="6"/>
        <v>28.274237540292585</v>
      </c>
      <c r="M43" s="66"/>
      <c r="N43" s="66">
        <f t="shared" si="7"/>
        <v>71.489904014614567</v>
      </c>
      <c r="O43" s="63" t="s">
        <v>527</v>
      </c>
      <c r="P43" s="91" t="s">
        <v>537</v>
      </c>
    </row>
    <row r="44" spans="1:16" ht="15.75" customHeight="1" x14ac:dyDescent="0.25">
      <c r="A44" s="92" t="s">
        <v>708</v>
      </c>
      <c r="B44" s="64" t="s">
        <v>709</v>
      </c>
      <c r="C44" s="64" t="s">
        <v>343</v>
      </c>
      <c r="D44" s="64" t="s">
        <v>710</v>
      </c>
      <c r="E44" s="92">
        <v>10</v>
      </c>
      <c r="F44" s="65" t="s">
        <v>570</v>
      </c>
      <c r="G44" s="66">
        <v>15.5</v>
      </c>
      <c r="H44" s="66">
        <f t="shared" si="4"/>
        <v>7.75</v>
      </c>
      <c r="I44" s="66">
        <v>17.05</v>
      </c>
      <c r="J44" s="66">
        <f t="shared" si="5"/>
        <v>31.982404692082106</v>
      </c>
      <c r="K44" s="66">
        <v>38.17</v>
      </c>
      <c r="L44" s="66">
        <f t="shared" si="6"/>
        <v>29.8742467906733</v>
      </c>
      <c r="M44" s="66"/>
      <c r="N44" s="66">
        <f t="shared" si="7"/>
        <v>69.60665148275541</v>
      </c>
      <c r="O44" s="63" t="s">
        <v>527</v>
      </c>
      <c r="P44" s="34" t="s">
        <v>551</v>
      </c>
    </row>
    <row r="45" spans="1:16" ht="15.75" customHeight="1" x14ac:dyDescent="0.25">
      <c r="A45" s="75" t="s">
        <v>579</v>
      </c>
      <c r="B45" s="64" t="s">
        <v>711</v>
      </c>
      <c r="C45" s="64" t="s">
        <v>146</v>
      </c>
      <c r="D45" s="64" t="s">
        <v>137</v>
      </c>
      <c r="E45" s="75">
        <v>10</v>
      </c>
      <c r="F45" s="65" t="s">
        <v>570</v>
      </c>
      <c r="G45" s="66">
        <v>23</v>
      </c>
      <c r="H45" s="66">
        <f t="shared" si="4"/>
        <v>11.5</v>
      </c>
      <c r="I45" s="66">
        <v>17.59</v>
      </c>
      <c r="J45" s="66">
        <f t="shared" si="5"/>
        <v>31.000568504832287</v>
      </c>
      <c r="K45" s="66">
        <v>42.54</v>
      </c>
      <c r="L45" s="66">
        <f t="shared" si="6"/>
        <v>26.805359661495064</v>
      </c>
      <c r="M45" s="66"/>
      <c r="N45" s="66">
        <f t="shared" si="7"/>
        <v>69.305928166327348</v>
      </c>
      <c r="O45" s="63" t="s">
        <v>527</v>
      </c>
      <c r="P45" s="44" t="s">
        <v>703</v>
      </c>
    </row>
    <row r="46" spans="1:16" ht="15.75" customHeight="1" x14ac:dyDescent="0.25">
      <c r="A46" s="93" t="s">
        <v>518</v>
      </c>
      <c r="B46" s="67" t="s">
        <v>712</v>
      </c>
      <c r="C46" s="67" t="s">
        <v>303</v>
      </c>
      <c r="D46" s="67" t="s">
        <v>334</v>
      </c>
      <c r="E46" s="94">
        <v>9</v>
      </c>
      <c r="F46" s="65" t="s">
        <v>570</v>
      </c>
      <c r="G46" s="66">
        <v>16.5</v>
      </c>
      <c r="H46" s="66">
        <f t="shared" si="4"/>
        <v>8.25</v>
      </c>
      <c r="I46" s="66">
        <v>16.920000000000002</v>
      </c>
      <c r="J46" s="66">
        <f t="shared" si="5"/>
        <v>32.22813238770685</v>
      </c>
      <c r="K46" s="66">
        <v>39.909999999999997</v>
      </c>
      <c r="L46" s="66">
        <f t="shared" si="6"/>
        <v>28.571786519669256</v>
      </c>
      <c r="M46" s="66"/>
      <c r="N46" s="66">
        <f t="shared" si="7"/>
        <v>69.04991890737611</v>
      </c>
      <c r="O46" s="63" t="s">
        <v>527</v>
      </c>
      <c r="P46" s="36" t="s">
        <v>695</v>
      </c>
    </row>
    <row r="47" spans="1:16" ht="15.75" customHeight="1" x14ac:dyDescent="0.25">
      <c r="A47" s="75" t="s">
        <v>525</v>
      </c>
      <c r="B47" s="64" t="s">
        <v>713</v>
      </c>
      <c r="C47" s="64" t="s">
        <v>157</v>
      </c>
      <c r="D47" s="64" t="s">
        <v>143</v>
      </c>
      <c r="E47" s="75">
        <v>11</v>
      </c>
      <c r="F47" s="65" t="s">
        <v>570</v>
      </c>
      <c r="G47" s="66">
        <v>17</v>
      </c>
      <c r="H47" s="66">
        <f t="shared" si="4"/>
        <v>8.5</v>
      </c>
      <c r="I47" s="66">
        <v>17.73</v>
      </c>
      <c r="J47" s="66">
        <f t="shared" si="5"/>
        <v>30.75578116187253</v>
      </c>
      <c r="K47" s="66">
        <v>38.43</v>
      </c>
      <c r="L47" s="66">
        <f t="shared" si="6"/>
        <v>29.672131147540984</v>
      </c>
      <c r="M47" s="66"/>
      <c r="N47" s="66">
        <f t="shared" si="7"/>
        <v>68.927912309413514</v>
      </c>
      <c r="O47" s="63" t="s">
        <v>527</v>
      </c>
      <c r="P47" s="44" t="s">
        <v>539</v>
      </c>
    </row>
    <row r="48" spans="1:16" ht="15.75" customHeight="1" x14ac:dyDescent="0.25">
      <c r="A48" s="75" t="s">
        <v>714</v>
      </c>
      <c r="B48" s="64" t="s">
        <v>715</v>
      </c>
      <c r="C48" s="64" t="s">
        <v>674</v>
      </c>
      <c r="D48" s="64" t="s">
        <v>643</v>
      </c>
      <c r="E48" s="75">
        <v>11</v>
      </c>
      <c r="F48" s="65" t="s">
        <v>570</v>
      </c>
      <c r="G48" s="66">
        <v>25</v>
      </c>
      <c r="H48" s="66">
        <f t="shared" si="4"/>
        <v>12.5</v>
      </c>
      <c r="I48" s="66">
        <v>17.100000000000001</v>
      </c>
      <c r="J48" s="66">
        <f t="shared" si="5"/>
        <v>31.888888888888882</v>
      </c>
      <c r="K48" s="66">
        <v>46.79</v>
      </c>
      <c r="L48" s="66">
        <f t="shared" si="6"/>
        <v>24.370592006839068</v>
      </c>
      <c r="M48" s="66"/>
      <c r="N48" s="66">
        <f t="shared" si="7"/>
        <v>68.759480895727961</v>
      </c>
      <c r="O48" s="63" t="s">
        <v>527</v>
      </c>
      <c r="P48" s="44" t="s">
        <v>559</v>
      </c>
    </row>
    <row r="49" spans="1:16" ht="15.75" customHeight="1" x14ac:dyDescent="0.25">
      <c r="A49" s="75" t="s">
        <v>616</v>
      </c>
      <c r="B49" s="64" t="s">
        <v>716</v>
      </c>
      <c r="C49" s="64" t="s">
        <v>684</v>
      </c>
      <c r="D49" s="64" t="s">
        <v>147</v>
      </c>
      <c r="E49" s="92">
        <v>9</v>
      </c>
      <c r="F49" s="65" t="s">
        <v>570</v>
      </c>
      <c r="G49" s="66">
        <v>17.5</v>
      </c>
      <c r="H49" s="66">
        <f t="shared" si="4"/>
        <v>8.75</v>
      </c>
      <c r="I49" s="66">
        <v>16.559999999999999</v>
      </c>
      <c r="J49" s="66">
        <f t="shared" si="5"/>
        <v>32.928743961352659</v>
      </c>
      <c r="K49" s="66">
        <v>42.62</v>
      </c>
      <c r="L49" s="66">
        <f t="shared" si="6"/>
        <v>26.755044580009386</v>
      </c>
      <c r="M49" s="66"/>
      <c r="N49" s="66">
        <f t="shared" si="7"/>
        <v>68.433788541362048</v>
      </c>
      <c r="O49" s="63" t="s">
        <v>527</v>
      </c>
      <c r="P49" s="34" t="s">
        <v>717</v>
      </c>
    </row>
    <row r="50" spans="1:16" ht="15.75" customHeight="1" x14ac:dyDescent="0.25">
      <c r="A50" s="87" t="s">
        <v>603</v>
      </c>
      <c r="B50" s="64" t="s">
        <v>718</v>
      </c>
      <c r="C50" s="64" t="s">
        <v>146</v>
      </c>
      <c r="D50" s="64" t="s">
        <v>719</v>
      </c>
      <c r="E50" s="87">
        <v>11</v>
      </c>
      <c r="F50" s="65" t="s">
        <v>570</v>
      </c>
      <c r="G50" s="66">
        <v>16</v>
      </c>
      <c r="H50" s="66">
        <f t="shared" si="4"/>
        <v>8</v>
      </c>
      <c r="I50" s="66">
        <v>18.079999999999998</v>
      </c>
      <c r="J50" s="66">
        <f t="shared" si="5"/>
        <v>30.160398230088497</v>
      </c>
      <c r="K50" s="66">
        <v>39.659999999999997</v>
      </c>
      <c r="L50" s="66">
        <f t="shared" si="6"/>
        <v>28.751891074130107</v>
      </c>
      <c r="M50" s="66"/>
      <c r="N50" s="66">
        <f t="shared" si="7"/>
        <v>66.912289304218604</v>
      </c>
      <c r="O50" s="63" t="s">
        <v>527</v>
      </c>
      <c r="P50" s="91" t="s">
        <v>607</v>
      </c>
    </row>
    <row r="51" spans="1:16" ht="15.75" customHeight="1" x14ac:dyDescent="0.25">
      <c r="A51" s="85" t="s">
        <v>616</v>
      </c>
      <c r="B51" s="64" t="s">
        <v>720</v>
      </c>
      <c r="C51" s="64" t="s">
        <v>151</v>
      </c>
      <c r="D51" s="64" t="s">
        <v>334</v>
      </c>
      <c r="E51" s="85">
        <v>9</v>
      </c>
      <c r="F51" s="65" t="s">
        <v>570</v>
      </c>
      <c r="G51" s="66">
        <v>16.5</v>
      </c>
      <c r="H51" s="66">
        <f t="shared" si="4"/>
        <v>8.25</v>
      </c>
      <c r="I51" s="66">
        <v>17.28</v>
      </c>
      <c r="J51" s="66">
        <f t="shared" si="5"/>
        <v>31.556712962962958</v>
      </c>
      <c r="K51" s="66">
        <v>42.28</v>
      </c>
      <c r="L51" s="66">
        <f t="shared" si="6"/>
        <v>26.970198675496686</v>
      </c>
      <c r="M51" s="66"/>
      <c r="N51" s="66">
        <f t="shared" si="7"/>
        <v>66.776911638459651</v>
      </c>
      <c r="O51" s="63" t="s">
        <v>527</v>
      </c>
      <c r="P51" s="90" t="s">
        <v>717</v>
      </c>
    </row>
    <row r="52" spans="1:16" ht="15.75" customHeight="1" x14ac:dyDescent="0.25">
      <c r="A52" s="75" t="s">
        <v>612</v>
      </c>
      <c r="B52" s="64" t="s">
        <v>721</v>
      </c>
      <c r="C52" s="64" t="s">
        <v>146</v>
      </c>
      <c r="D52" s="64" t="s">
        <v>722</v>
      </c>
      <c r="E52" s="75">
        <v>10</v>
      </c>
      <c r="F52" s="65" t="s">
        <v>570</v>
      </c>
      <c r="G52" s="66">
        <v>17.5</v>
      </c>
      <c r="H52" s="66">
        <f t="shared" si="4"/>
        <v>8.75</v>
      </c>
      <c r="I52" s="66">
        <v>17.64</v>
      </c>
      <c r="J52" s="66">
        <f t="shared" si="5"/>
        <v>30.912698412698408</v>
      </c>
      <c r="K52" s="66">
        <v>46.53</v>
      </c>
      <c r="L52" s="66">
        <f t="shared" si="6"/>
        <v>24.506769825918759</v>
      </c>
      <c r="M52" s="66"/>
      <c r="N52" s="66">
        <f t="shared" si="7"/>
        <v>64.169468238617156</v>
      </c>
      <c r="O52" s="63" t="s">
        <v>527</v>
      </c>
      <c r="P52" s="36" t="s">
        <v>621</v>
      </c>
    </row>
    <row r="53" spans="1:16" ht="15.75" customHeight="1" x14ac:dyDescent="0.25">
      <c r="A53" s="87" t="s">
        <v>625</v>
      </c>
      <c r="B53" s="64" t="s">
        <v>723</v>
      </c>
      <c r="C53" s="64" t="s">
        <v>332</v>
      </c>
      <c r="D53" s="64" t="s">
        <v>147</v>
      </c>
      <c r="E53" s="87">
        <v>10</v>
      </c>
      <c r="F53" s="65" t="s">
        <v>570</v>
      </c>
      <c r="G53" s="66">
        <v>16</v>
      </c>
      <c r="H53" s="66">
        <f t="shared" si="4"/>
        <v>8</v>
      </c>
      <c r="I53" s="66">
        <v>18.29</v>
      </c>
      <c r="J53" s="66">
        <f t="shared" si="5"/>
        <v>29.814106068890101</v>
      </c>
      <c r="K53" s="66">
        <v>47.77</v>
      </c>
      <c r="L53" s="66">
        <f t="shared" si="6"/>
        <v>23.870630102574836</v>
      </c>
      <c r="M53" s="66"/>
      <c r="N53" s="66">
        <f t="shared" si="7"/>
        <v>61.684736171464934</v>
      </c>
      <c r="O53" s="63" t="s">
        <v>527</v>
      </c>
      <c r="P53" s="95" t="s">
        <v>724</v>
      </c>
    </row>
    <row r="54" spans="1:16" ht="15.75" customHeight="1" x14ac:dyDescent="0.25">
      <c r="A54" s="87" t="s">
        <v>612</v>
      </c>
      <c r="B54" s="64" t="s">
        <v>725</v>
      </c>
      <c r="C54" s="64" t="s">
        <v>726</v>
      </c>
      <c r="D54" s="64" t="s">
        <v>149</v>
      </c>
      <c r="E54" s="87">
        <v>9</v>
      </c>
      <c r="F54" s="65" t="s">
        <v>570</v>
      </c>
      <c r="G54" s="66">
        <v>16</v>
      </c>
      <c r="H54" s="66">
        <f t="shared" si="4"/>
        <v>8</v>
      </c>
      <c r="I54" s="66">
        <v>18.29</v>
      </c>
      <c r="J54" s="66">
        <f t="shared" si="5"/>
        <v>29.814106068890101</v>
      </c>
      <c r="K54" s="66">
        <v>51.5</v>
      </c>
      <c r="L54" s="66">
        <f t="shared" si="6"/>
        <v>22.141747572815532</v>
      </c>
      <c r="M54" s="66"/>
      <c r="N54" s="66">
        <f t="shared" si="7"/>
        <v>59.95585364170563</v>
      </c>
      <c r="O54" s="63" t="s">
        <v>527</v>
      </c>
      <c r="P54" s="91" t="s">
        <v>621</v>
      </c>
    </row>
    <row r="55" spans="1:16" ht="15.75" customHeight="1" x14ac:dyDescent="0.25">
      <c r="A55" s="87" t="s">
        <v>714</v>
      </c>
      <c r="B55" s="64" t="s">
        <v>727</v>
      </c>
      <c r="C55" s="64" t="s">
        <v>166</v>
      </c>
      <c r="D55" s="64" t="s">
        <v>143</v>
      </c>
      <c r="E55" s="75">
        <v>9</v>
      </c>
      <c r="F55" s="65" t="s">
        <v>570</v>
      </c>
      <c r="G55" s="66">
        <v>14.5</v>
      </c>
      <c r="H55" s="66">
        <f t="shared" si="4"/>
        <v>7.25</v>
      </c>
      <c r="I55" s="66">
        <v>19.95</v>
      </c>
      <c r="J55" s="66">
        <f t="shared" si="5"/>
        <v>27.333333333333332</v>
      </c>
      <c r="K55" s="66">
        <v>49.34</v>
      </c>
      <c r="L55" s="66">
        <f t="shared" si="6"/>
        <v>23.111066072152408</v>
      </c>
      <c r="M55" s="66"/>
      <c r="N55" s="66">
        <f t="shared" si="7"/>
        <v>57.69439940548574</v>
      </c>
      <c r="O55" s="63" t="s">
        <v>527</v>
      </c>
      <c r="P55" s="44" t="s">
        <v>559</v>
      </c>
    </row>
  </sheetData>
  <mergeCells count="29">
    <mergeCell ref="A1:P1"/>
    <mergeCell ref="A2:A4"/>
    <mergeCell ref="B2:B4"/>
    <mergeCell ref="C2:C4"/>
    <mergeCell ref="D2:D4"/>
    <mergeCell ref="E2:E4"/>
    <mergeCell ref="F2:F4"/>
    <mergeCell ref="G2:L2"/>
    <mergeCell ref="M2:M4"/>
    <mergeCell ref="N2:N4"/>
    <mergeCell ref="O2:O4"/>
    <mergeCell ref="P2:P4"/>
    <mergeCell ref="G3:H3"/>
    <mergeCell ref="I3:J3"/>
    <mergeCell ref="K3:L3"/>
    <mergeCell ref="A31:A33"/>
    <mergeCell ref="B31:B33"/>
    <mergeCell ref="C31:C33"/>
    <mergeCell ref="D31:D33"/>
    <mergeCell ref="E31:E33"/>
    <mergeCell ref="P31:P33"/>
    <mergeCell ref="G32:H32"/>
    <mergeCell ref="I32:J32"/>
    <mergeCell ref="K32:L32"/>
    <mergeCell ref="F31:F33"/>
    <mergeCell ref="G31:L31"/>
    <mergeCell ref="M31:M33"/>
    <mergeCell ref="N31:N33"/>
    <mergeCell ref="O31:O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БАЛАКЛАВСКИЙ РАЙОН ЮНОШИ</vt:lpstr>
      <vt:lpstr>БАЛАКЛАВСКИЙ РАЙОН ДЕВУШКИ</vt:lpstr>
      <vt:lpstr>ГАГАРИНСКИЙ РАЙОН ЮНОШИ</vt:lpstr>
      <vt:lpstr>ГАГАРИНСКИЙ РАЙОН ДЕВУШКИ</vt:lpstr>
      <vt:lpstr>ЛЕНИНСКИЙ РАЙОН ЮНОШИ</vt:lpstr>
      <vt:lpstr>ЛЕНИНСКИЙ РАЙОН ДЕВУШКИ</vt:lpstr>
      <vt:lpstr>НАХИМОВСКИЙ РАЙОН ЮНОШИ</vt:lpstr>
      <vt:lpstr>НАХИМОВСКИЙ РАЙОН ДЕВУШКИ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2016-12-06T19:55:12Z</dcterms:created>
  <dcterms:modified xsi:type="dcterms:W3CDTF">2016-12-09T14:16:38Z</dcterms:modified>
</cp:coreProperties>
</file>